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4.xml" ContentType="application/vnd.openxmlformats-officedocument.spreadsheetml.worksheet+xml"/>
  <Override PartName="/xl/worksheets/sheet7.xml" ContentType="application/vnd.openxmlformats-officedocument.spreadsheetml.worksheet+xml"/>
  <Override PartName="/xl/worksheets/sheet3.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lowestEdited="4"/>
  <workbookPr backupFile="false" showObjects="all" date1904="false"/>
  <workbookProtection/>
  <bookViews>
    <workbookView showHorizontalScroll="true" showVerticalScroll="true" showSheetTabs="true" xWindow="0" yWindow="0" windowWidth="16384" windowHeight="8192" tabRatio="500" firstSheet="0" activeTab="0"/>
  </bookViews>
  <sheets>
    <sheet name="Cover" sheetId="1" state="visible" r:id="rId3"/>
    <sheet name="Summary" sheetId="2" state="visible" r:id="rId4"/>
    <sheet name="Assumptions" sheetId="3" state="visible" r:id="rId5"/>
    <sheet name="Budget — Building A" sheetId="4" state="visible" r:id="rId6"/>
    <sheet name="Budget — Building B" sheetId="5" state="visible" r:id="rId7"/>
    <sheet name="Stabilised Income Pro Forma" sheetId="6" state="visible" r:id="rId8"/>
    <sheet name="CMHC MLI Select Financing" sheetId="7" state="visible" r:id="rId9"/>
    <sheet name="Returns &amp; Valuation" sheetId="8" state="visible" r:id="rId10"/>
    <sheet name="Risk &amp; Sensitivity" sheetId="9" state="visible" r:id="rId11"/>
    <sheet name="Sources &amp; Method" sheetId="10" state="visible" r:id="rId12"/>
  </sheets>
  <definedNames>
    <definedName function="false" hidden="false" localSheetId="2" name="_xlnm.Print_Area" vbProcedure="false">Assumptions!$A$1:$D$38</definedName>
    <definedName function="false" hidden="false" localSheetId="3" name="_xlnm.Print_Area" vbProcedure="false">'Budget — Building A'!$A$1:$F$211</definedName>
    <definedName function="false" hidden="false" localSheetId="4" name="_xlnm.Print_Area" vbProcedure="false">'Budget — Building B'!$A$1:$F$213</definedName>
    <definedName function="false" hidden="false" localSheetId="6" name="_xlnm.Print_Area" vbProcedure="false">'CMHC MLI Select Financing'!$A$1:$F$21</definedName>
    <definedName function="false" hidden="false" localSheetId="0" name="_xlnm.Print_Area" vbProcedure="false">Cover!$A$1:$F$30</definedName>
    <definedName function="false" hidden="false" localSheetId="7" name="_xlnm.Print_Area" vbProcedure="false">'Returns &amp; Valuation'!$A$1:$G$46</definedName>
    <definedName function="false" hidden="false" localSheetId="8" name="_xlnm.Print_Area" vbProcedure="false">'Risk &amp; Sensitivity'!$A$1:$G$25</definedName>
    <definedName function="false" hidden="false" localSheetId="9" name="_xlnm.Print_Area" vbProcedure="false">'Sources &amp; Method'!$A$1:$C$29</definedName>
    <definedName function="false" hidden="false" localSheetId="5" name="_xlnm.Print_Area" vbProcedure="false">'Stabilised Income Pro Forma'!$A$1:$F$36</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<sst xmlns="http://schemas.openxmlformats.org/spreadsheetml/2006/main" count="846" uniqueCount="639">
  <si>
    <t xml:space="preserve">ENGAGEMENT REPORT   ·   REAL ESTATE DEVELOPMENT ADVISORY</t>
  </si>
  <si>
    <t xml:space="preserve">Two-Building Mixed-Use Infill</t>
  </si>
  <si>
    <t xml:space="preserve">Construction budget, stabilised income pro forma, and CMHC MLI Select underwriting</t>
  </si>
  <si>
    <t xml:space="preserve">Purpose-built rental conversion of two adjacent low-rise buildings — 10 residential suites and a ground-floor retail tenancy — in an established inner-urban Ottawa neighbourhood.</t>
  </si>
  <si>
    <t xml:space="preserve">Asset class</t>
  </si>
  <si>
    <t xml:space="preserve">Mixed-use purpose-built rental (residential and ground-floor retail)</t>
  </si>
  <si>
    <t xml:space="preserve">Programme</t>
  </si>
  <si>
    <t xml:space="preserve">Two adjacent buildings; 10 residential suites (8 one-bedroom, 2 three-bedroom) plus 730 SF retail</t>
  </si>
  <si>
    <t xml:space="preserve">Location</t>
  </si>
  <si>
    <t xml:space="preserve">Established inner-urban Ottawa rental submarket (address withheld)</t>
  </si>
  <si>
    <t xml:space="preserve">Financing strategy</t>
  </si>
  <si>
    <t xml:space="preserve">CMHC MLI Select construction-to-takeout — mixed-use, Tier 3 energy efficiency</t>
  </si>
  <si>
    <t xml:space="preserve">Total project cost</t>
  </si>
  <si>
    <t xml:space="preserve">$4,198,145</t>
  </si>
  <si>
    <t xml:space="preserve">Stabilised net operating income</t>
  </si>
  <si>
    <t xml:space="preserve">$223,691 (Year 1)</t>
  </si>
  <si>
    <t xml:space="preserve">Status at reporting date</t>
  </si>
  <si>
    <t xml:space="preserve">Under construction — 65.4% of total budget committed (41.9% of construction)</t>
  </si>
  <si>
    <t xml:space="preserve">Prepared by</t>
  </si>
  <si>
    <t xml:space="preserve">Lumenalis Consulting Ltd. — Real Estate Development Advisory</t>
  </si>
  <si>
    <t xml:space="preserve">Document control</t>
  </si>
  <si>
    <t xml:space="preserve">LUM-RP-MUI-SAMPLE · v1.0 · sanitised public sample</t>
  </si>
  <si>
    <t xml:space="preserve">BASIS OF PREPARATION</t>
  </si>
  <si>
    <t xml:space="preserve">This sample is built from a live project budget and a CMHC MLI Select underwriting model. All monetary figures are retained from source. The street address, the developer, vendor names, and other identifiers have been removed under the Personal Information Protection and Electronic Documents Act (S.C. 2000, c. 5). Figures are management estimates at the reporting date; they are not an appraisal, and they are not a financing commitment. See the Sources &amp; Method tab.</t>
  </si>
  <si>
    <t xml:space="preserve">Executive Summary</t>
  </si>
  <si>
    <t xml:space="preserve">Two adjacent low-rise buildings converted to a 10-suite residential and ground-floor-retail rental asset, financed under CMHC MLI Select. Figures below are live links to the detail tabs.</t>
  </si>
  <si>
    <t xml:space="preserve">PROJECT COST</t>
  </si>
  <si>
    <t xml:space="preserve">   Total project cost</t>
  </si>
  <si>
    <t xml:space="preserve">   Committed to date</t>
  </si>
  <si>
    <t xml:space="preserve">   Per cent of budget committed</t>
  </si>
  <si>
    <t xml:space="preserve">STABILISED INCOME (YEAR ONE)</t>
  </si>
  <si>
    <t xml:space="preserve">   Net operating income — residential</t>
  </si>
  <si>
    <t xml:space="preserve">   Net operating income — commercial</t>
  </si>
  <si>
    <t xml:space="preserve">   Net operating income — total</t>
  </si>
  <si>
    <t xml:space="preserve">FINANCING — CMHC MLI SELECT</t>
  </si>
  <si>
    <t xml:space="preserve">   Takeout debt (total)</t>
  </si>
  <si>
    <t xml:space="preserve">   Blended debt-service coverage</t>
  </si>
  <si>
    <t xml:space="preserve">   Cash flow after debt service</t>
  </si>
  <si>
    <t xml:space="preserve">RETURNS — MARKET BASIS</t>
  </si>
  <si>
    <t xml:space="preserve">   Yield on cost</t>
  </si>
  <si>
    <t xml:space="preserve">   Implied going-in cap rate</t>
  </si>
  <si>
    <t xml:space="preserve">   Stabilised value at going-in cap</t>
  </si>
  <si>
    <t xml:space="preserve">   Development margin on cost</t>
  </si>
  <si>
    <t xml:space="preserve">   Equity remaining at takeout</t>
  </si>
  <si>
    <t xml:space="preserve">   Cash-on-cash on remaining equity</t>
  </si>
  <si>
    <t xml:space="preserve">RETURNS — SPONSOR BASIS (FEES RETAINED)</t>
  </si>
  <si>
    <t xml:space="preserve">   Management fees retained as profit</t>
  </si>
  <si>
    <t xml:space="preserve">   Total sponsor profit (incl. retained fees)</t>
  </si>
  <si>
    <t xml:space="preserve">   Total sponsor profit margin on cost</t>
  </si>
  <si>
    <t xml:space="preserve">KEY JUDGEMENT</t>
  </si>
  <si>
    <t xml:space="preserve">On a market basis this reads as a financing-driven hold: the development margin on third-party cost is slim, and the return is manufactured by the takeout — forty-year insured debt recovers about nine-tenths of cost, and the equity that stays in earns a strong cash yield. On a sponsor basis it is stronger, because roughly $340,000 booked as management, supervision, and overhead is paid to the developer and kept as profit, lifting total sponsor profit toward $400,000. The exposures that matter are the takeout rate, the exit cap rate, lease-up of the single retail unit, and the HST treatment of the mixed-use complex.</t>
  </si>
  <si>
    <t xml:space="preserve">Assumptions &amp; Inputs</t>
  </si>
  <si>
    <t xml:space="preserve">Values in blue are engagement inputs. Other tabs reference these cells and recompute when they change.</t>
  </si>
  <si>
    <t xml:space="preserve">PROGRAMME</t>
  </si>
  <si>
    <t xml:space="preserve">Input</t>
  </si>
  <si>
    <t xml:space="preserve">Value</t>
  </si>
  <si>
    <t xml:space="preserve">Basis / note</t>
  </si>
  <si>
    <t xml:space="preserve">Residential suites (no.)</t>
  </si>
  <si>
    <t xml:space="preserve">8 one-bedroom plus 2 three-bedroom.</t>
  </si>
  <si>
    <t xml:space="preserve">One-bedroom suites (no.)</t>
  </si>
  <si>
    <t xml:space="preserve">371 SF average.</t>
  </si>
  <si>
    <t xml:space="preserve">Three-bedroom suites (no.)</t>
  </si>
  <si>
    <t xml:space="preserve">796 SF average.</t>
  </si>
  <si>
    <t xml:space="preserve">Residential rentable area (SF)</t>
  </si>
  <si>
    <t xml:space="preserve">Net rentable, per underwriting.</t>
  </si>
  <si>
    <t xml:space="preserve">Ground-floor retail area (SF)</t>
  </si>
  <si>
    <t xml:space="preserve">Single retail tenancy.</t>
  </si>
  <si>
    <t xml:space="preserve">MARKET — RESIDENTIAL RENTS</t>
  </si>
  <si>
    <t xml:space="preserve">One-bedroom rent ($/month)</t>
  </si>
  <si>
    <t xml:space="preserve">Submarket asking, stabilised.</t>
  </si>
  <si>
    <t xml:space="preserve">Three-bedroom rent ($/month)</t>
  </si>
  <si>
    <t xml:space="preserve">Storage income ($/month)</t>
  </si>
  <si>
    <t xml:space="preserve">Ancillary.</t>
  </si>
  <si>
    <t xml:space="preserve">Residential vacancy allowance</t>
  </si>
  <si>
    <t xml:space="preserve">Underwriting; CMHC four-year submarket average near 2.63%.</t>
  </si>
  <si>
    <t xml:space="preserve">MARKET — COMMERCIAL</t>
  </si>
  <si>
    <t xml:space="preserve">Retail rent ($/SF/year)</t>
  </si>
  <si>
    <t xml:space="preserve">Ground-floor retail, net.</t>
  </si>
  <si>
    <t xml:space="preserve">Commercial vacancy allowance</t>
  </si>
  <si>
    <t xml:space="preserve">Underwriting.</t>
  </si>
  <si>
    <t xml:space="preserve">Commercial operating cost ($/SF)</t>
  </si>
  <si>
    <t xml:space="preserve">Structural-vacancy carry on the retail unit.</t>
  </si>
  <si>
    <t xml:space="preserve">Mortgage interest rate</t>
  </si>
  <si>
    <t xml:space="preserve">MLI Select indicative, construction-to-takeout.</t>
  </si>
  <si>
    <t xml:space="preserve">Amortisation (years)</t>
  </si>
  <si>
    <t xml:space="preserve">MLI Select maximum for the qualifying energy tier.</t>
  </si>
  <si>
    <t xml:space="preserve">Term (years)</t>
  </si>
  <si>
    <t xml:space="preserve">Initial term.</t>
  </si>
  <si>
    <t xml:space="preserve">Residential DSCR floor</t>
  </si>
  <si>
    <t xml:space="preserve">MLI Select residential minimum.</t>
  </si>
  <si>
    <t xml:space="preserve">Commercial DSCR floor</t>
  </si>
  <si>
    <t xml:space="preserve">Underwriting, commercial component.</t>
  </si>
  <si>
    <t xml:space="preserve">Residential loan-to-value</t>
  </si>
  <si>
    <t xml:space="preserve">MLI Select, energy and affordability tiers.</t>
  </si>
  <si>
    <t xml:space="preserve">Commercial loan-to-value</t>
  </si>
  <si>
    <t xml:space="preserve">Mixed-use commercial portion.</t>
  </si>
  <si>
    <t xml:space="preserve">VALUATION</t>
  </si>
  <si>
    <t xml:space="preserve">Going-in capitalisation rate</t>
  </si>
  <si>
    <t xml:space="preserve">Implied by the CMHC lending value; see Returns &amp; Valuation.</t>
  </si>
  <si>
    <t xml:space="preserve">Cap-rate sensitivity step (bps)</t>
  </si>
  <si>
    <t xml:space="preserve">Applied across the sensitivity grid.</t>
  </si>
  <si>
    <t xml:space="preserve">COST</t>
  </si>
  <si>
    <t xml:space="preserve">Land acquisition — APS (combined)</t>
  </si>
  <si>
    <t xml:space="preserve">Combined purchase of the two properties.</t>
  </si>
  <si>
    <t xml:space="preserve">Construction Budget — Building A</t>
  </si>
  <si>
    <t xml:space="preserve">Smaller of the two buildings. Trade-package budget with progress (per cent complete) and committed-to-date at the reporting date.</t>
  </si>
  <si>
    <t xml:space="preserve">Cost centre / scope item</t>
  </si>
  <si>
    <t xml:space="preserve">Budget ($)</t>
  </si>
  <si>
    <t xml:space="preserve">% complete</t>
  </si>
  <si>
    <t xml:space="preserve">Committed to date ($)</t>
  </si>
  <si>
    <t xml:space="preserve">Trade / procurement role</t>
  </si>
  <si>
    <t xml:space="preserve">Structural Engineering</t>
  </si>
  <si>
    <t xml:space="preserve">   Structural Report for project</t>
  </si>
  <si>
    <t xml:space="preserve">Structural engineer</t>
  </si>
  <si>
    <t xml:space="preserve">   Structural Design</t>
  </si>
  <si>
    <t xml:space="preserve">   Geotechnical Exploration</t>
  </si>
  <si>
    <t xml:space="preserve">Geotechnical / environmental engineer</t>
  </si>
  <si>
    <t xml:space="preserve">Subtotal — Structural Engineering</t>
  </si>
  <si>
    <t xml:space="preserve">Plumbing Selections</t>
  </si>
  <si>
    <t xml:space="preserve">   Plumbing Selections</t>
  </si>
  <si>
    <t xml:space="preserve">General contractor (self-perform)</t>
  </si>
  <si>
    <t xml:space="preserve">Subtotal — Plumbing Selections</t>
  </si>
  <si>
    <t xml:space="preserve">Furniture selections</t>
  </si>
  <si>
    <t xml:space="preserve">   Furniture</t>
  </si>
  <si>
    <t xml:space="preserve">Subtotal — Furniture selections</t>
  </si>
  <si>
    <t xml:space="preserve">Demolition</t>
  </si>
  <si>
    <t xml:space="preserve">   Demolition Basement</t>
  </si>
  <si>
    <t xml:space="preserve">   Basement Abatement for Mould</t>
  </si>
  <si>
    <t xml:space="preserve">Subtotal — Demolition</t>
  </si>
  <si>
    <t xml:space="preserve">Structural wall removal+replacement ground floor</t>
  </si>
  <si>
    <t xml:space="preserve">   Structural for wall removal+replace</t>
  </si>
  <si>
    <t xml:space="preserve">   structural framing for Internal  stairs</t>
  </si>
  <si>
    <t xml:space="preserve">   structural fix for exterior stairs</t>
  </si>
  <si>
    <t xml:space="preserve">   structural fix for balcony second floor</t>
  </si>
  <si>
    <t xml:space="preserve">   Framing Shelves for Basement</t>
  </si>
  <si>
    <t xml:space="preserve">   Framing Material Order+Budget</t>
  </si>
  <si>
    <t xml:space="preserve">   Framing exterior Facade Work</t>
  </si>
  <si>
    <t xml:space="preserve">   Framing Addition Labour</t>
  </si>
  <si>
    <t xml:space="preserve">   Carpentry labour</t>
  </si>
  <si>
    <t xml:space="preserve">Subtotal — Structural wall removal+replacement ground floor</t>
  </si>
  <si>
    <t xml:space="preserve">Architecture services</t>
  </si>
  <si>
    <t xml:space="preserve">   Architectural Services</t>
  </si>
  <si>
    <t xml:space="preserve">Architect</t>
  </si>
  <si>
    <t xml:space="preserve">Subtotal — Architecture services</t>
  </si>
  <si>
    <t xml:space="preserve">Electrical</t>
  </si>
  <si>
    <t xml:space="preserve">   Electrical Rough In Ground Floor</t>
  </si>
  <si>
    <t xml:space="preserve">Electrical subcontractor</t>
  </si>
  <si>
    <t xml:space="preserve">   Electrical Rough in Second Floor</t>
  </si>
  <si>
    <t xml:space="preserve">   Eletrical Rough In Basement</t>
  </si>
  <si>
    <t xml:space="preserve">   Electrical Finishing</t>
  </si>
  <si>
    <t xml:space="preserve">   ESA Inspection/report</t>
  </si>
  <si>
    <t xml:space="preserve">   Electrical Material Budget</t>
  </si>
  <si>
    <t xml:space="preserve">   Electrical Service</t>
  </si>
  <si>
    <t xml:space="preserve">Subtotal — Electrical</t>
  </si>
  <si>
    <t xml:space="preserve">Windows</t>
  </si>
  <si>
    <t xml:space="preserve">   Windows \</t>
  </si>
  <si>
    <t xml:space="preserve">Window &amp; door supplier</t>
  </si>
  <si>
    <t xml:space="preserve">   Exterior doors</t>
  </si>
  <si>
    <t xml:space="preserve">Subtotal — Windows</t>
  </si>
  <si>
    <t xml:space="preserve">Appliances</t>
  </si>
  <si>
    <t xml:space="preserve">   Appliance budget Item holder</t>
  </si>
  <si>
    <t xml:space="preserve">Appliance supplier</t>
  </si>
  <si>
    <t xml:space="preserve">   Appliance Install Ground Floor</t>
  </si>
  <si>
    <t xml:space="preserve">   Appliance Install Second FLoor</t>
  </si>
  <si>
    <t xml:space="preserve">Subtotal — Appliances</t>
  </si>
  <si>
    <t xml:space="preserve">Trims and Doors</t>
  </si>
  <si>
    <t xml:space="preserve">   Doors Installed</t>
  </si>
  <si>
    <t xml:space="preserve">Trim &amp; door installer</t>
  </si>
  <si>
    <t xml:space="preserve">   Baseboard Installed</t>
  </si>
  <si>
    <t xml:space="preserve">   Final Trim</t>
  </si>
  <si>
    <t xml:space="preserve">   Recessed Trim Extra</t>
  </si>
  <si>
    <t xml:space="preserve">Subtotal — Trims and Doors</t>
  </si>
  <si>
    <t xml:space="preserve">Flooring</t>
  </si>
  <si>
    <t xml:space="preserve">   Subfloor Install</t>
  </si>
  <si>
    <t xml:space="preserve">   Flooring for ground floor</t>
  </si>
  <si>
    <t xml:space="preserve">Flooring / tile subcontractor</t>
  </si>
  <si>
    <t xml:space="preserve">   Flooring second FLoor</t>
  </si>
  <si>
    <t xml:space="preserve">   Flooring Basement</t>
  </si>
  <si>
    <t xml:space="preserve">Subtotal — Flooring</t>
  </si>
  <si>
    <t xml:space="preserve">HVAC</t>
  </si>
  <si>
    <t xml:space="preserve">   HVAC Rough In</t>
  </si>
  <si>
    <t xml:space="preserve">HVAC subcontractor</t>
  </si>
  <si>
    <t xml:space="preserve">   HVAC Primary Install</t>
  </si>
  <si>
    <t xml:space="preserve">   HVAC Finishing</t>
  </si>
  <si>
    <t xml:space="preserve">   HVAC testing</t>
  </si>
  <si>
    <t xml:space="preserve">   Material</t>
  </si>
  <si>
    <t xml:space="preserve">Subtotal — HVAC</t>
  </si>
  <si>
    <t xml:space="preserve">Painting</t>
  </si>
  <si>
    <t xml:space="preserve">   Primer+First Coat Ground Floor</t>
  </si>
  <si>
    <t xml:space="preserve">Painting subcontractor</t>
  </si>
  <si>
    <t xml:space="preserve">   Second Coat Ground Floor</t>
  </si>
  <si>
    <t xml:space="preserve">   Touch Ups Ground Floor</t>
  </si>
  <si>
    <t xml:space="preserve">   Primer+First Coat Second FLoor</t>
  </si>
  <si>
    <t xml:space="preserve">   Second Coat second floor</t>
  </si>
  <si>
    <t xml:space="preserve">   touch ups second floor</t>
  </si>
  <si>
    <t xml:space="preserve">Subtotal — Painting</t>
  </si>
  <si>
    <t xml:space="preserve">Cleaning</t>
  </si>
  <si>
    <t xml:space="preserve">   Consruction Cleaning Office</t>
  </si>
  <si>
    <t xml:space="preserve">   Final Cleaning Office</t>
  </si>
  <si>
    <t xml:space="preserve">   Construction cleaning second floor</t>
  </si>
  <si>
    <t xml:space="preserve">   FInal Cleaning Second Floor</t>
  </si>
  <si>
    <t xml:space="preserve">Subtotal — Cleaning</t>
  </si>
  <si>
    <t xml:space="preserve">Cabinets</t>
  </si>
  <si>
    <t xml:space="preserve">   Cabinet Install</t>
  </si>
  <si>
    <t xml:space="preserve">Cabinetry supplier</t>
  </si>
  <si>
    <t xml:space="preserve">Subtotal — Cabinets</t>
  </si>
  <si>
    <t xml:space="preserve">Countertops</t>
  </si>
  <si>
    <t xml:space="preserve">   Countertops Install</t>
  </si>
  <si>
    <t xml:space="preserve">Countertop supplier</t>
  </si>
  <si>
    <t xml:space="preserve">   Countertop Extra</t>
  </si>
  <si>
    <t xml:space="preserve">Subtotal — Countertops</t>
  </si>
  <si>
    <t xml:space="preserve">Plumbing</t>
  </si>
  <si>
    <t xml:space="preserve">   Plumbing Rough In Ground Floor</t>
  </si>
  <si>
    <t xml:space="preserve">Plumbing subcontractor</t>
  </si>
  <si>
    <t xml:space="preserve">   Plumbing Rough In Second Floor</t>
  </si>
  <si>
    <t xml:space="preserve">   Plumbing Finishing</t>
  </si>
  <si>
    <t xml:space="preserve">Subtotal — Plumbing</t>
  </si>
  <si>
    <t xml:space="preserve">Drywall/Plaster</t>
  </si>
  <si>
    <t xml:space="preserve">   Drywall Ground Floor</t>
  </si>
  <si>
    <t xml:space="preserve">   Plaster Ground Floor</t>
  </si>
  <si>
    <t xml:space="preserve">   Drywall Second Floor</t>
  </si>
  <si>
    <t xml:space="preserve">   Plaster Second Floor</t>
  </si>
  <si>
    <t xml:space="preserve">Subtotal — Drywall/Plaster</t>
  </si>
  <si>
    <t xml:space="preserve">Insulation</t>
  </si>
  <si>
    <t xml:space="preserve">   Ground Floor Exterior Insulation</t>
  </si>
  <si>
    <t xml:space="preserve">Insulation subcontractor</t>
  </si>
  <si>
    <t xml:space="preserve">   Second Floor Exterior Insulation</t>
  </si>
  <si>
    <t xml:space="preserve">   Roof Insulation?</t>
  </si>
  <si>
    <t xml:space="preserve">   Basement Insulation</t>
  </si>
  <si>
    <t xml:space="preserve">   Acoustical insulation</t>
  </si>
  <si>
    <t xml:space="preserve">Subtotal — Insulation</t>
  </si>
  <si>
    <t xml:space="preserve">Inspection Overhead</t>
  </si>
  <si>
    <t xml:space="preserve">   Framing Inspection</t>
  </si>
  <si>
    <t xml:space="preserve">   Insulation/Firerating Inspection</t>
  </si>
  <si>
    <t xml:space="preserve">   Occupancy Inspection</t>
  </si>
  <si>
    <t xml:space="preserve">Subtotal — Inspection Overhead</t>
  </si>
  <si>
    <t xml:space="preserve">Management Costs</t>
  </si>
  <si>
    <t xml:space="preserve">   Management</t>
  </si>
  <si>
    <t xml:space="preserve">   Overhead</t>
  </si>
  <si>
    <t xml:space="preserve">   Contingency Construction</t>
  </si>
  <si>
    <t xml:space="preserve">   Supervision</t>
  </si>
  <si>
    <t xml:space="preserve">Subtotal — Management Costs</t>
  </si>
  <si>
    <t xml:space="preserve">Facade Materials</t>
  </si>
  <si>
    <t xml:space="preserve">   Facade Cladding work</t>
  </si>
  <si>
    <t xml:space="preserve">   Facade Brickwork</t>
  </si>
  <si>
    <t xml:space="preserve">   Cedar siding</t>
  </si>
  <si>
    <t xml:space="preserve">   Misc</t>
  </si>
  <si>
    <t xml:space="preserve">Subtotal — Facade Materials</t>
  </si>
  <si>
    <t xml:space="preserve">Networking</t>
  </si>
  <si>
    <t xml:space="preserve">   Networking Rough In</t>
  </si>
  <si>
    <t xml:space="preserve">Low-voltage / data subcontractor</t>
  </si>
  <si>
    <t xml:space="preserve">   Networking Finishing</t>
  </si>
  <si>
    <t xml:space="preserve">Subtotal — Networking</t>
  </si>
  <si>
    <t xml:space="preserve">Contingency</t>
  </si>
  <si>
    <t xml:space="preserve">   Contingency Budget Minor</t>
  </si>
  <si>
    <t xml:space="preserve">Subtotal — Contingency</t>
  </si>
  <si>
    <t xml:space="preserve">Helical Piles for rear</t>
  </si>
  <si>
    <t xml:space="preserve">   Helical piles</t>
  </si>
  <si>
    <t xml:space="preserve">Helical-pile subcontractor</t>
  </si>
  <si>
    <t xml:space="preserve">   Helical piles for front</t>
  </si>
  <si>
    <t xml:space="preserve">Subtotal — Helical Piles for rear</t>
  </si>
  <si>
    <t xml:space="preserve">Glass Partitions Interior</t>
  </si>
  <si>
    <t xml:space="preserve">   Glass Partitions interior</t>
  </si>
  <si>
    <t xml:space="preserve">Subtotal — Glass Partitions Interior</t>
  </si>
  <si>
    <t xml:space="preserve">Paving</t>
  </si>
  <si>
    <t xml:space="preserve">   Paving</t>
  </si>
  <si>
    <t xml:space="preserve">Subtotal — Paving</t>
  </si>
  <si>
    <t xml:space="preserve">Additional roof front and back</t>
  </si>
  <si>
    <t xml:space="preserve">   Addition roof front and back</t>
  </si>
  <si>
    <t xml:space="preserve">Framing subcontractor</t>
  </si>
  <si>
    <t xml:space="preserve">Subtotal — Additional roof front and back</t>
  </si>
  <si>
    <t xml:space="preserve">Tenant Compensation</t>
  </si>
  <si>
    <t xml:space="preserve">   Tenant Compensation</t>
  </si>
  <si>
    <t xml:space="preserve">Tenant</t>
  </si>
  <si>
    <t xml:space="preserve">Subtotal — Tenant Compensation</t>
  </si>
  <si>
    <t xml:space="preserve">Architectural Design</t>
  </si>
  <si>
    <t xml:space="preserve">   Drafting + Stamping</t>
  </si>
  <si>
    <t xml:space="preserve">Architectural drafting</t>
  </si>
  <si>
    <t xml:space="preserve">   Code Consultant Fees</t>
  </si>
  <si>
    <t xml:space="preserve">Architect (code)</t>
  </si>
  <si>
    <t xml:space="preserve">Subtotal — Architectural Design</t>
  </si>
  <si>
    <t xml:space="preserve">Tiles</t>
  </si>
  <si>
    <t xml:space="preserve">   Tiles</t>
  </si>
  <si>
    <t xml:space="preserve">Subtotal — Tiles</t>
  </si>
  <si>
    <t xml:space="preserve">Professional Services</t>
  </si>
  <si>
    <t xml:space="preserve">   MEP Full Set Engineering</t>
  </si>
  <si>
    <t xml:space="preserve">MEP engineer</t>
  </si>
  <si>
    <t xml:space="preserve">   Drafting Misc</t>
  </si>
  <si>
    <t xml:space="preserve">Subtotal — Professional Services</t>
  </si>
  <si>
    <t xml:space="preserve">Insurance</t>
  </si>
  <si>
    <t xml:space="preserve">   Builder's Insurance</t>
  </si>
  <si>
    <t xml:space="preserve">Insurance broker</t>
  </si>
  <si>
    <t xml:space="preserve">Subtotal — Insurance</t>
  </si>
  <si>
    <t xml:space="preserve">Equipment Rentals</t>
  </si>
  <si>
    <t xml:space="preserve">   Heating Rentals</t>
  </si>
  <si>
    <t xml:space="preserve">   Hand Tool Rental</t>
  </si>
  <si>
    <t xml:space="preserve">Subtotal — Equipment Rentals</t>
  </si>
  <si>
    <t xml:space="preserve">Misc Labor</t>
  </si>
  <si>
    <t xml:space="preserve">   Misc Labor Expenses</t>
  </si>
  <si>
    <t xml:space="preserve">Subtotal — Misc Labor</t>
  </si>
  <si>
    <t xml:space="preserve">Mortgage Principle/Interest</t>
  </si>
  <si>
    <t xml:space="preserve">   Admin</t>
  </si>
  <si>
    <t xml:space="preserve">Subtotal — Mortgage Principle/Interest</t>
  </si>
  <si>
    <t xml:space="preserve">TOTAL — Building A</t>
  </si>
  <si>
    <t xml:space="preserve">Construction Budget — Building B</t>
  </si>
  <si>
    <t xml:space="preserve">Larger building. Trade-package budget including embedded construction-period interest and management. Progress shown at the reporting date.</t>
  </si>
  <si>
    <t xml:space="preserve">   Contingency</t>
  </si>
  <si>
    <t xml:space="preserve">   Architectural Design</t>
  </si>
  <si>
    <t xml:space="preserve">Architectural Drawings</t>
  </si>
  <si>
    <t xml:space="preserve">   Architectural Drawings</t>
  </si>
  <si>
    <t xml:space="preserve">Subtotal — Architectural Drawings</t>
  </si>
  <si>
    <t xml:space="preserve">Structural Drawings</t>
  </si>
  <si>
    <t xml:space="preserve">   Structural Drawings</t>
  </si>
  <si>
    <t xml:space="preserve">Subtotal — Structural Drawings</t>
  </si>
  <si>
    <t xml:space="preserve">   Demolition Internal</t>
  </si>
  <si>
    <t xml:space="preserve">   Demolition Back section</t>
  </si>
  <si>
    <t xml:space="preserve">   Demolition of roof section</t>
  </si>
  <si>
    <t xml:space="preserve">   Disposal Costs</t>
  </si>
  <si>
    <t xml:space="preserve">Waste disposal</t>
  </si>
  <si>
    <t xml:space="preserve">Electrical Layout</t>
  </si>
  <si>
    <t xml:space="preserve">   Electrical layout</t>
  </si>
  <si>
    <t xml:space="preserve">Subtotal — Electrical Layout</t>
  </si>
  <si>
    <t xml:space="preserve">Management</t>
  </si>
  <si>
    <t xml:space="preserve">   PM %4</t>
  </si>
  <si>
    <t xml:space="preserve">   SS %4</t>
  </si>
  <si>
    <t xml:space="preserve">   Company Overhead</t>
  </si>
  <si>
    <t xml:space="preserve">   Parking Tickets</t>
  </si>
  <si>
    <t xml:space="preserve">Municipality</t>
  </si>
  <si>
    <t xml:space="preserve">   Interest Estimate</t>
  </si>
  <si>
    <t xml:space="preserve">Subtotal — Management</t>
  </si>
  <si>
    <t xml:space="preserve">Roofing</t>
  </si>
  <si>
    <t xml:space="preserve">   Roof OSB</t>
  </si>
  <si>
    <t xml:space="preserve">Roofing subcontractor</t>
  </si>
  <si>
    <t xml:space="preserve">   Roofing</t>
  </si>
  <si>
    <t xml:space="preserve">   Roofing Inspection</t>
  </si>
  <si>
    <t xml:space="preserve">Subtotal — Roofing</t>
  </si>
  <si>
    <t xml:space="preserve">ESA Phase 2 %50</t>
  </si>
  <si>
    <t xml:space="preserve">   ESA Phase 2 %50</t>
  </si>
  <si>
    <t xml:space="preserve">Subtotal — ESA Phase 2 %50</t>
  </si>
  <si>
    <t xml:space="preserve">Vacating Units</t>
  </si>
  <si>
    <t xml:space="preserve">   Management Overhead</t>
  </si>
  <si>
    <t xml:space="preserve">Property management / tenant relations</t>
  </si>
  <si>
    <t xml:space="preserve">   Lock Change</t>
  </si>
  <si>
    <t xml:space="preserve">   Vacating Units Payments</t>
  </si>
  <si>
    <t xml:space="preserve">Subtotal — Vacating Units</t>
  </si>
  <si>
    <t xml:space="preserve">   Networking Cameras</t>
  </si>
  <si>
    <t xml:space="preserve">   Networking Internet</t>
  </si>
  <si>
    <t xml:space="preserve">Structural Framing</t>
  </si>
  <si>
    <t xml:space="preserve">   Structural Framing Material</t>
  </si>
  <si>
    <t xml:space="preserve">Framing material / supply</t>
  </si>
  <si>
    <t xml:space="preserve">   Structural Framing Labour (incl. carpentry)</t>
  </si>
  <si>
    <t xml:space="preserve">   Basement Work for LVLs</t>
  </si>
  <si>
    <t xml:space="preserve">   Steel Beams</t>
  </si>
  <si>
    <t xml:space="preserve">   Stairs in Back Material</t>
  </si>
  <si>
    <t xml:space="preserve">   Material For lumber in stairs</t>
  </si>
  <si>
    <t xml:space="preserve">   Framing Stairs Back Labour</t>
  </si>
  <si>
    <t xml:space="preserve">   Piles</t>
  </si>
  <si>
    <t xml:space="preserve">   MISC for stairs</t>
  </si>
  <si>
    <t xml:space="preserve">   Subfloor</t>
  </si>
  <si>
    <t xml:space="preserve">   Partition Wall Framing</t>
  </si>
  <si>
    <t xml:space="preserve">   Temporary Walls</t>
  </si>
  <si>
    <t xml:space="preserve">   Roof Truss Fixes (probably)</t>
  </si>
  <si>
    <t xml:space="preserve">   Foundation Fix for the horizontal LVL into foundation</t>
  </si>
  <si>
    <t xml:space="preserve">Subtotal — Structural Framing</t>
  </si>
  <si>
    <t xml:space="preserve">   Plumbing Demolition</t>
  </si>
  <si>
    <t xml:space="preserve">   Plumbing Rough IN</t>
  </si>
  <si>
    <t xml:space="preserve">   Hot water per unit</t>
  </si>
  <si>
    <t xml:space="preserve">   Plumbing Extra</t>
  </si>
  <si>
    <t xml:space="preserve">   Electrical Rough in</t>
  </si>
  <si>
    <t xml:space="preserve">   Electrical FInishing</t>
  </si>
  <si>
    <t xml:space="preserve">   Electrical Selections</t>
  </si>
  <si>
    <t xml:space="preserve">   Exterior lighting budget</t>
  </si>
  <si>
    <t xml:space="preserve">   Fire Alarm extra</t>
  </si>
  <si>
    <t xml:space="preserve">   Electrical Extra</t>
  </si>
  <si>
    <t xml:space="preserve">   Vinyl Flooring</t>
  </si>
  <si>
    <t xml:space="preserve">   Stairs</t>
  </si>
  <si>
    <t xml:space="preserve">   Transitions</t>
  </si>
  <si>
    <t xml:space="preserve">   Sanding joints and prep extra</t>
  </si>
  <si>
    <t xml:space="preserve">Trim + Moulding</t>
  </si>
  <si>
    <t xml:space="preserve">   Tim + Mouldings</t>
  </si>
  <si>
    <t xml:space="preserve">   Installation</t>
  </si>
  <si>
    <t xml:space="preserve">Subtotal — Trim + Moulding</t>
  </si>
  <si>
    <t xml:space="preserve">Kitchens</t>
  </si>
  <si>
    <t xml:space="preserve">   Kitchen Cabinets</t>
  </si>
  <si>
    <t xml:space="preserve">   Countertops</t>
  </si>
  <si>
    <t xml:space="preserve">   Cabinetry schedule allowance</t>
  </si>
  <si>
    <t xml:space="preserve">Subtotal — Kitchens</t>
  </si>
  <si>
    <t xml:space="preserve">   Tiles Labour</t>
  </si>
  <si>
    <t xml:space="preserve">   Tiles Material</t>
  </si>
  <si>
    <t xml:space="preserve">Remedial Excavation</t>
  </si>
  <si>
    <t xml:space="preserve">   Earthworks</t>
  </si>
  <si>
    <t xml:space="preserve">Sitework subcontractor</t>
  </si>
  <si>
    <t xml:space="preserve">   Engineering</t>
  </si>
  <si>
    <t xml:space="preserve">   Waste Disposal</t>
  </si>
  <si>
    <t xml:space="preserve">   Power washing exterior</t>
  </si>
  <si>
    <t xml:space="preserve">Subtotal — Remedial Excavation</t>
  </si>
  <si>
    <t xml:space="preserve">   Primer</t>
  </si>
  <si>
    <t xml:space="preserve">   Prime Check</t>
  </si>
  <si>
    <t xml:space="preserve">   2 Coats</t>
  </si>
  <si>
    <t xml:space="preserve">   Touch ups</t>
  </si>
  <si>
    <t xml:space="preserve">   Painting xtra</t>
  </si>
  <si>
    <t xml:space="preserve">   HVAC Rough in</t>
  </si>
  <si>
    <t xml:space="preserve">   HVAC Install</t>
  </si>
  <si>
    <t xml:space="preserve">   HVAC Fixes</t>
  </si>
  <si>
    <t xml:space="preserve">   Extras Unforseen</t>
  </si>
  <si>
    <t xml:space="preserve">   Insulation</t>
  </si>
  <si>
    <t xml:space="preserve">   Basement Sprayfoam</t>
  </si>
  <si>
    <t xml:space="preserve">   Windows</t>
  </si>
  <si>
    <t xml:space="preserve">   Window Installation</t>
  </si>
  <si>
    <t xml:space="preserve">   Window Cauking</t>
  </si>
  <si>
    <t xml:space="preserve">Concrete Footing In basement</t>
  </si>
  <si>
    <t xml:space="preserve">   Concrete footings in basement</t>
  </si>
  <si>
    <t xml:space="preserve">Concrete subcontractor</t>
  </si>
  <si>
    <t xml:space="preserve">   Redjack costs</t>
  </si>
  <si>
    <t xml:space="preserve">Subtotal — Concrete Footing In basement</t>
  </si>
  <si>
    <t xml:space="preserve">   Final Cleaning</t>
  </si>
  <si>
    <t xml:space="preserve">   Construction Cleaning Internal</t>
  </si>
  <si>
    <t xml:space="preserve">Furniture</t>
  </si>
  <si>
    <t xml:space="preserve">   Assuming budget of 2k per unit</t>
  </si>
  <si>
    <t xml:space="preserve">   Furniture Labor and installation</t>
  </si>
  <si>
    <t xml:space="preserve">   TVs</t>
  </si>
  <si>
    <t xml:space="preserve">   TV mounts</t>
  </si>
  <si>
    <t xml:space="preserve">   Appliances</t>
  </si>
  <si>
    <t xml:space="preserve">Subtotal — Furniture</t>
  </si>
  <si>
    <t xml:space="preserve">Paving/Landscaping</t>
  </si>
  <si>
    <t xml:space="preserve">   Front Hardscaping section+Rear</t>
  </si>
  <si>
    <t xml:space="preserve">   Paving Side plus rear</t>
  </si>
  <si>
    <t xml:space="preserve">Paving subcontractor</t>
  </si>
  <si>
    <t xml:space="preserve">   General grading &amp; sitework</t>
  </si>
  <si>
    <t xml:space="preserve">   Planters</t>
  </si>
  <si>
    <t xml:space="preserve">   New electrical housing for meters in exterior</t>
  </si>
  <si>
    <t xml:space="preserve">Subtotal — Paving/Landscaping</t>
  </si>
  <si>
    <t xml:space="preserve">Drywall+Plaster</t>
  </si>
  <si>
    <t xml:space="preserve">   Drywall</t>
  </si>
  <si>
    <t xml:space="preserve">   Plaster</t>
  </si>
  <si>
    <t xml:space="preserve">Plaster subcontractor</t>
  </si>
  <si>
    <t xml:space="preserve">   tapping</t>
  </si>
  <si>
    <t xml:space="preserve">Subtotal — Drywall+Plaster</t>
  </si>
  <si>
    <t xml:space="preserve">Signage</t>
  </si>
  <si>
    <t xml:space="preserve">   Building signage</t>
  </si>
  <si>
    <t xml:space="preserve">Subtotal — Signage</t>
  </si>
  <si>
    <t xml:space="preserve">Backside Siding</t>
  </si>
  <si>
    <t xml:space="preserve">   Siding for back and Fascia</t>
  </si>
  <si>
    <t xml:space="preserve">Subtotal — Backside Siding</t>
  </si>
  <si>
    <t xml:space="preserve">Sound Insulation</t>
  </si>
  <si>
    <t xml:space="preserve">   Sounds Insulation ceiling material+installation</t>
  </si>
  <si>
    <t xml:space="preserve">Subtotal — Sound Insulation</t>
  </si>
  <si>
    <t xml:space="preserve">Parging</t>
  </si>
  <si>
    <t xml:space="preserve">   Parging</t>
  </si>
  <si>
    <t xml:space="preserve">Parging subcontractor</t>
  </si>
  <si>
    <t xml:space="preserve">Subtotal — Parging</t>
  </si>
  <si>
    <t xml:space="preserve">Hydro Room Extra</t>
  </si>
  <si>
    <t xml:space="preserve">   Design</t>
  </si>
  <si>
    <t xml:space="preserve">   Concrete</t>
  </si>
  <si>
    <t xml:space="preserve">   Water Service Upgrade</t>
  </si>
  <si>
    <t xml:space="preserve">   Hydro Room</t>
  </si>
  <si>
    <t xml:space="preserve">Subtotal — Hydro Room Extra</t>
  </si>
  <si>
    <t xml:space="preserve">Builder's Insurance</t>
  </si>
  <si>
    <t xml:space="preserve">Subtotal — Builder's Insurance</t>
  </si>
  <si>
    <t xml:space="preserve">TOTAL — Building B</t>
  </si>
  <si>
    <t xml:space="preserve">Stabilised Income Pro Forma</t>
  </si>
  <si>
    <t xml:space="preserve">Year-one stabilised operations. Residential and commercial components underwritten separately, consistent with CMHC MLI Select mixed-use treatment.</t>
  </si>
  <si>
    <t xml:space="preserve">RESIDENTIAL INCOME</t>
  </si>
  <si>
    <t xml:space="preserve">Component</t>
  </si>
  <si>
    <t xml:space="preserve">Basis</t>
  </si>
  <si>
    <t xml:space="preserve">Annual ($)</t>
  </si>
  <si>
    <t xml:space="preserve">Note</t>
  </si>
  <si>
    <t xml:space="preserve">   One-bedroom suites</t>
  </si>
  <si>
    <t xml:space="preserve">8 × $1,900/mo</t>
  </si>
  <si>
    <t xml:space="preserve">   Three-bedroom suites</t>
  </si>
  <si>
    <t xml:space="preserve">2 × $3,000/mo</t>
  </si>
  <si>
    <t xml:space="preserve">   Storage income</t>
  </si>
  <si>
    <t xml:space="preserve">$100/mo</t>
  </si>
  <si>
    <t xml:space="preserve">Gross potential revenue — residential</t>
  </si>
  <si>
    <t xml:space="preserve">   Less: vacancy allowance</t>
  </si>
  <si>
    <t xml:space="preserve">3.00% of GPR</t>
  </si>
  <si>
    <t xml:space="preserve">Effective gross revenue — residential</t>
  </si>
  <si>
    <t xml:space="preserve">RESIDENTIAL OPERATING EXPENSES</t>
  </si>
  <si>
    <t xml:space="preserve">% of EGR</t>
  </si>
  <si>
    <t xml:space="preserve">   Property taxes</t>
  </si>
  <si>
    <t xml:space="preserve">2024 final tax bill</t>
  </si>
  <si>
    <t xml:space="preserve">   Insurance</t>
  </si>
  <si>
    <t xml:space="preserve">2024 insurance bill</t>
  </si>
  <si>
    <t xml:space="preserve">   Utilities</t>
  </si>
  <si>
    <t xml:space="preserve">ICI estimate</t>
  </si>
  <si>
    <t xml:space="preserve">   Repairs and maintenance</t>
  </si>
  <si>
    <t xml:space="preserve">CMHC Ontario benchmark</t>
  </si>
  <si>
    <t xml:space="preserve">   Replacement reserve</t>
  </si>
  <si>
    <t xml:space="preserve">CMHC benchmark, $60/appliance</t>
  </si>
  <si>
    <t xml:space="preserve">   Salaries</t>
  </si>
  <si>
    <t xml:space="preserve">   Management fee</t>
  </si>
  <si>
    <t xml:space="preserve">4.25% of EGR — CMHC benchmark</t>
  </si>
  <si>
    <t xml:space="preserve">   Other costs</t>
  </si>
  <si>
    <t xml:space="preserve">1.00% of EGR — CMHC benchmark</t>
  </si>
  <si>
    <t xml:space="preserve">Total operating expenses</t>
  </si>
  <si>
    <t xml:space="preserve">Net operating income — residential</t>
  </si>
  <si>
    <t xml:space="preserve">COMMERCIAL COMPONENT (GROUND-FLOOR RETAIL)</t>
  </si>
  <si>
    <t xml:space="preserve">   Gross potential revenue — retail</t>
  </si>
  <si>
    <t xml:space="preserve">730 SF @ $65.75/SF</t>
  </si>
  <si>
    <t xml:space="preserve">5.00%</t>
  </si>
  <si>
    <t xml:space="preserve">Effective gross revenue — retail</t>
  </si>
  <si>
    <t xml:space="preserve">   Less: operating cost</t>
  </si>
  <si>
    <t xml:space="preserve">$3.39/SF</t>
  </si>
  <si>
    <t xml:space="preserve">Net operating income — commercial</t>
  </si>
  <si>
    <t xml:space="preserve">NET OPERATING INCOME — TOTAL</t>
  </si>
  <si>
    <t xml:space="preserve">Underwriting rounds total NOI to $223,691; formula result differs by ~$1 from rounding in the source operating-expense lines.</t>
  </si>
  <si>
    <t xml:space="preserve">CMHC MLI Select Financing</t>
  </si>
  <si>
    <t xml:space="preserve">Construction-to-takeout under the CMHC MLI Select mixed-use stream. Each tranche is sized by its binding constraint — the residential tranche by debt-service coverage, the commercial tranche by loan-to-value.</t>
  </si>
  <si>
    <t xml:space="preserve">TAKEOUT DEBT SIZING</t>
  </si>
  <si>
    <t xml:space="preserve">Tranche</t>
  </si>
  <si>
    <t xml:space="preserve">Loan ($)</t>
  </si>
  <si>
    <t xml:space="preserve">Rate</t>
  </si>
  <si>
    <t xml:space="preserve">Annual debt service ($)</t>
  </si>
  <si>
    <t xml:space="preserve">DSCR</t>
  </si>
  <si>
    <t xml:space="preserve">   First mortgage — residential</t>
  </si>
  <si>
    <t xml:space="preserve">   First mortgage — commercial</t>
  </si>
  <si>
    <t xml:space="preserve">Total / blended</t>
  </si>
  <si>
    <t xml:space="preserve">COVERAGE &amp; CASH FLOW</t>
  </si>
  <si>
    <t xml:space="preserve">   Stabilised net operating income</t>
  </si>
  <si>
    <t xml:space="preserve">   Less: total annual debt service</t>
  </si>
  <si>
    <t xml:space="preserve">Cash flow after debt service</t>
  </si>
  <si>
    <t xml:space="preserve">   Amortisation / term</t>
  </si>
  <si>
    <t xml:space="preserve">40 yr / 5 yr</t>
  </si>
  <si>
    <t xml:space="preserve">SIZING LOGIC</t>
  </si>
  <si>
    <t xml:space="preserve">•  The residential tranche binds on the 1.10x DSCR floor: maximum debt service equals residential NOI divided by 1.10, which sets the loan near its 92.4% loan-to-value ceiling.</t>
  </si>
  <si>
    <t xml:space="preserve">•  The commercial tranche binds on the 75% loan-to-value limit; its 1.76x coverage sits well above the floor.</t>
  </si>
  <si>
    <t xml:space="preserve">•  Blended coverage of 1.19x leaves roughly $35,073 of annual cash flow after debt service — thin, and sensitive to rent and rate movement.</t>
  </si>
  <si>
    <t xml:space="preserve">Returns &amp; Valuation</t>
  </si>
  <si>
    <t xml:space="preserve">Derived analysis. The capitalised value, yield on cost, development margin, and equity-recovery metrics below are computed from the cost, income, and financing tabs. A sponsor view follows the market view.</t>
  </si>
  <si>
    <t xml:space="preserve">   Construction — Building A</t>
  </si>
  <si>
    <t xml:space="preserve">   Construction — Building B</t>
  </si>
  <si>
    <t xml:space="preserve">   Land acquisition (APS)</t>
  </si>
  <si>
    <t xml:space="preserve">INCOME &amp; CAPITALISED VALUE</t>
  </si>
  <si>
    <t xml:space="preserve">   CMHC implied lending value — residential</t>
  </si>
  <si>
    <t xml:space="preserve">   CMHC implied lending value — commercial</t>
  </si>
  <si>
    <t xml:space="preserve">CMHC implied lending value — total</t>
  </si>
  <si>
    <t xml:space="preserve">   Implied going-in cap rate (NOI / lending value)</t>
  </si>
  <si>
    <t xml:space="preserve">Stabilised value at going-in cap rate</t>
  </si>
  <si>
    <t xml:space="preserve">RETURN METRICS — MARKET BASIS</t>
  </si>
  <si>
    <t xml:space="preserve">   Yield on cost (NOI / total project cost)</t>
  </si>
  <si>
    <t xml:space="preserve">   Development spread (yield on cost − cap rate)</t>
  </si>
  <si>
    <t xml:space="preserve">   Development profit (value − cost)</t>
  </si>
  <si>
    <t xml:space="preserve">   Equity remaining at takeout (cost − debt)</t>
  </si>
  <si>
    <t xml:space="preserve">   Debt as per cent of cost</t>
  </si>
  <si>
    <t xml:space="preserve">SPONSOR ECONOMICS — MANAGEMENT FEES RETAINED AS PROFIT</t>
  </si>
  <si>
    <t xml:space="preserve">   Management, supervision &amp; overhead fees retained by sponsor</t>
  </si>
  <si>
    <t xml:space="preserve">   Development profit, market basis (value − cost)</t>
  </si>
  <si>
    <t xml:space="preserve">Total sponsor profit (market profit + retained fees)</t>
  </si>
  <si>
    <t xml:space="preserve">   Total sponsor profit margin on total cost</t>
  </si>
  <si>
    <t xml:space="preserve">   Total sponsor profit margin on third-party cost</t>
  </si>
  <si>
    <t xml:space="preserve">The fees above were paid to the developer, which is the project sponsor; in a sponsor's hands they are retained margin, not a third-party cost. The construction budget's explicit management, supervision, and corporate-overhead lines total about $283,200; the retained figure of $340,000 also captures margin on self-performed scope. Corporate overhead is modest because it is spread across a portfolio of concurrent projects. An arm's-length buyer or lender treats these fees as real costs — the market-basis profit above stands for valuation; the sponsor view stands for the developer's own return.</t>
  </si>
  <si>
    <t xml:space="preserve">SENSITIVITY — CAPITALISED VALUE &amp; PROFIT vs EXIT CAP RATE</t>
  </si>
  <si>
    <t xml:space="preserve">Exit capitalisation rate</t>
  </si>
  <si>
    <t xml:space="preserve">   Capitalised value</t>
  </si>
  <si>
    <t xml:space="preserve">READING</t>
  </si>
  <si>
    <t xml:space="preserve">On a market basis the development margin on cost is thin at the implied entry cap rate, and value is created mainly by the takeout structure: high-leverage, low-rate, forty-year CMHC debt recovers roughly 91 per cent of cost, leaving a small equity balance at a strong cash yield. On a sponsor basis the picture is materially better, because about $340,000 of what the budget books as management, supervision, and overhead is paid to the developer and retained as profit; counting it lifts total sponsor profit toward $400,000 and the margin on cost to roughly nine to ten per cent. A 25-basis-point move in the exit cap rate still swings value by more than $200,000 under either view.</t>
  </si>
  <si>
    <t xml:space="preserve">Risk &amp; Sensitivity</t>
  </si>
  <si>
    <t xml:space="preserve">Expected-value risk register. Likelihood and impact are management estimates; expected cost is their product. The expected-value total is compared with the contingency carried in the construction budgets.</t>
  </si>
  <si>
    <t xml:space="preserve">ID</t>
  </si>
  <si>
    <t xml:space="preserve">Risk</t>
  </si>
  <si>
    <t xml:space="preserve">Likelihood</t>
  </si>
  <si>
    <t xml:space="preserve">Impact ($)</t>
  </si>
  <si>
    <t xml:space="preserve">Expected ($)</t>
  </si>
  <si>
    <t xml:space="preserve">Mitigation</t>
  </si>
  <si>
    <t xml:space="preserve">R-1</t>
  </si>
  <si>
    <t xml:space="preserve">MLI Select scoring shortfall reduces takeout leverage</t>
  </si>
  <si>
    <t xml:space="preserve">Engage CMHC pre-application; hold equity cushion.</t>
  </si>
  <si>
    <t xml:space="preserve">R-2</t>
  </si>
  <si>
    <t xml:space="preserve">Takeout rate exceeds the 3.90% modelled at stabilisation</t>
  </si>
  <si>
    <t xml:space="preserve">Negotiate rate hold at commitment; stress the coverage.</t>
  </si>
  <si>
    <t xml:space="preserve">R-3</t>
  </si>
  <si>
    <t xml:space="preserve">Residential lease-up slower than the 3% vacancy assumption</t>
  </si>
  <si>
    <t xml:space="preserve">Pre-marketing; staged occupancy; reserve.</t>
  </si>
  <si>
    <t xml:space="preserve">R-4</t>
  </si>
  <si>
    <t xml:space="preserve">Single retail tenancy stays vacant on completion</t>
  </si>
  <si>
    <t xml:space="preserve">Early leasing; underwrite to a conservative retail rent.</t>
  </si>
  <si>
    <t xml:space="preserve">R-5</t>
  </si>
  <si>
    <t xml:space="preserve">Construction cost overrun beyond the contingency carried</t>
  </si>
  <si>
    <t xml:space="preserve">Fixed-price subcontracts on major trades; draw monitoring.</t>
  </si>
  <si>
    <t xml:space="preserve">R-6</t>
  </si>
  <si>
    <t xml:space="preserve">Exit or refinance cap rate expands above the going-in rate</t>
  </si>
  <si>
    <t xml:space="preserve">Hold strategy reduces forced-sale exposure; monitor spreads.</t>
  </si>
  <si>
    <t xml:space="preserve">R-7</t>
  </si>
  <si>
    <t xml:space="preserve">HST self-supply or rebate treatment on the mixed-use complex</t>
  </si>
  <si>
    <t xml:space="preserve">Tax counsel on PBRH versus NRRP eligibility before occupancy.</t>
  </si>
  <si>
    <t xml:space="preserve">R-8</t>
  </si>
  <si>
    <t xml:space="preserve">Contamination or hazardous material found in demolition</t>
  </si>
  <si>
    <t xml:space="preserve">ESA Phase 2 underway; abatement allowance in budget.</t>
  </si>
  <si>
    <t xml:space="preserve">R-9</t>
  </si>
  <si>
    <t xml:space="preserve">Schedule slippage extends construction-period interest</t>
  </si>
  <si>
    <t xml:space="preserve">Critical-path management; lender-monitored draws.</t>
  </si>
  <si>
    <t xml:space="preserve">R-10</t>
  </si>
  <si>
    <t xml:space="preserve">Adjacent-property or party-wall damage (infill site)</t>
  </si>
  <si>
    <t xml:space="preserve">Builder's risk with party-wall extension; pre-condition survey.</t>
  </si>
  <si>
    <t xml:space="preserve">Expected-value risk budget</t>
  </si>
  <si>
    <t xml:space="preserve">COVERAGE</t>
  </si>
  <si>
    <t xml:space="preserve">Contingency reserve carried in budgets</t>
  </si>
  <si>
    <t xml:space="preserve">Building A $30,000 minor + Building B $218,500.</t>
  </si>
  <si>
    <t xml:space="preserve">Coverage of expected-value risk</t>
  </si>
  <si>
    <t xml:space="preserve">Positive means the carried contingency exceeds expected risk.</t>
  </si>
  <si>
    <t xml:space="preserve">SENSITIVITY POINTERS</t>
  </si>
  <si>
    <t xml:space="preserve">•  Cash flow after debt service ($35,073) is the thinnest line in the model; a 50-basis-point rise in the takeout rate or a sustained 5% rent shortfall erodes most of it.</t>
  </si>
  <si>
    <t xml:space="preserve">•  The Returns &amp; Valuation tab grids capitalised value and development profit across a ±50-basis-point cap-rate band.</t>
  </si>
  <si>
    <t xml:space="preserve">•  The single largest discrete exposure is the HST treatment of the mixed-use complex (R-7), worth roughly $109,000 depending on rebate eligibility.</t>
  </si>
  <si>
    <t xml:space="preserve">Sources &amp; Method</t>
  </si>
  <si>
    <t xml:space="preserve">Authorities relied on, the basis of the numbers, and the anonymisation applied to this sample.</t>
  </si>
  <si>
    <t xml:space="preserve">SOURCES &amp; AUTHORITIES</t>
  </si>
  <si>
    <t xml:space="preserve">Domain</t>
  </si>
  <si>
    <t xml:space="preserve">Citation</t>
  </si>
  <si>
    <t xml:space="preserve">Mortgage insurance</t>
  </si>
  <si>
    <t xml:space="preserve">CMHC MLI Select Program — multi-unit residential and mixed-use; Tier-based energy and affordability incentives.</t>
  </si>
  <si>
    <t xml:space="preserve">Rental market</t>
  </si>
  <si>
    <t xml:space="preserve">CMHC Rental Market Report, Ottawa CMA — submarket vacancy benchmarks (four-year average near 2.63%).</t>
  </si>
  <si>
    <t xml:space="preserve">Operating benchmarks</t>
  </si>
  <si>
    <t xml:space="preserve">CMHC Ontario operating-cost benchmarks — repairs, replacement reserve, salaries, management and other costs.</t>
  </si>
  <si>
    <t xml:space="preserve">HST self-supply</t>
  </si>
  <si>
    <t xml:space="preserve">Excise Tax Act, R.S.C. 1985, c. E-15, s. 191(3); CRA Guide RC4231 — self-supply on substantial completion of a residential complex.</t>
  </si>
  <si>
    <t xml:space="preserve">HST rebates</t>
  </si>
  <si>
    <t xml:space="preserve">Excise Tax Act s. 256.2 (New Residential Rental Property) and s. 256.2.1 (Purpose-Built Rental Housing); CRA Guide 19-3-9 — mixed-use eligibility.</t>
  </si>
  <si>
    <t xml:space="preserve">Land transfer tax</t>
  </si>
  <si>
    <t xml:space="preserve">Land Transfer Tax Act, R.S.O. 1990, c. L.6, s. 2(1).</t>
  </si>
  <si>
    <t xml:space="preserve">Development charges</t>
  </si>
  <si>
    <t xml:space="preserve">City of Ottawa Development Charges By-law, as amended; Development Charges Act, 1997, s. 2(3.2) (additional-unit exemptions).</t>
  </si>
  <si>
    <t xml:space="preserve">Cost estimating</t>
  </si>
  <si>
    <t xml:space="preserve">AACE International Recommended Practice 18R-97 — Cost Estimate Classification System.</t>
  </si>
  <si>
    <t xml:space="preserve">Risk method</t>
  </si>
  <si>
    <t xml:space="preserve">Project Management Institute, Construction Extension to the PMBOK Guide, 2022 — expected-value risk treatment.</t>
  </si>
  <si>
    <t xml:space="preserve">Privacy</t>
  </si>
  <si>
    <t xml:space="preserve">Personal Information Protection and Electronic Documents Act, S.C. 2000, c. 5 — basis for anonymisation.</t>
  </si>
  <si>
    <t xml:space="preserve">METHODOLOGY &amp; RECONCILIATION</t>
  </si>
  <si>
    <t xml:space="preserve">•  Total project cost ties exactly to source: Building A $459,646 + Building B $2,038,499 + land $1,700,000 = $4,198,145. Committed-to-date of $2,745,974 (65.4% overall; 41.9% of construction) reconciles to the source progress columns.</t>
  </si>
  <si>
    <t xml:space="preserve">•  Building B carries embedded construction-period interest of about $449,666; this is the construction loan's cost, separate from the CMHC takeout debt service modelled on the financing tab.</t>
  </si>
  <si>
    <t xml:space="preserve">•  The income pro forma reproduces the underwriting as given; the formula total of net operating income differs from the underwriting's $223,691 by about one dollar, from rounding in the source operating-expense lines.</t>
  </si>
  <si>
    <t xml:space="preserve">•  Loan tranches are sized by the binding constraint: the residential tranche by the 1.10x DSCR floor, the commercial tranche by the 75% loan-to-value limit.</t>
  </si>
  <si>
    <t xml:space="preserve">•  Capitalised value, yield on cost, development margin, and equity-recovery figures are derived by Lumenalis from the cost, income, and financing inputs; they are analysis, not an appraisal.</t>
  </si>
  <si>
    <t xml:space="preserve">•  The construction budget is organised by trade package, not by cost class. The Hard / Soft / Management / Financing / Contingency split, where referenced, is an analytical overlay on the same line items and reconciles to the construction subtotal.</t>
  </si>
  <si>
    <t xml:space="preserve">ANONYMISATION (PIPEDA)</t>
  </si>
  <si>
    <t xml:space="preserve">The street address, postal code, the developer, all vendor and subcontractor names, and repository links have been removed and replaced with the project codename, a generic location, and generic trade roles. All monetary figures are retained, since the figures are the instructive content of the sample. This treatment follows the Personal Information Protection and Electronic Documents Act, S.C. 2000, c. 5.</t>
  </si>
  <si>
    <t xml:space="preserve">Note on presentation: bold weight is deprecated in the Lumenalis brand. Section bands, column headers, and total rows use background fill and the display typeface for structure instead. In a dense financial spreadsheet this is a deliberate, functional deviation that preserves legibility without bold body text.</t>
  </si>
</sst>
</file>

<file path=xl/styles.xml><?xml version="1.0" encoding="utf-8"?>
<styleSheet xmlns="http://schemas.openxmlformats.org/spreadsheetml/2006/main">
  <numFmts count="9">
    <numFmt numFmtId="164" formatCode="General"/>
    <numFmt numFmtId="165" formatCode="\$#,##0;&quot;($&quot;#,##0\);\–"/>
    <numFmt numFmtId="166" formatCode="0.0%"/>
    <numFmt numFmtId="167" formatCode="0.00\x"/>
    <numFmt numFmtId="168" formatCode="0.00%"/>
    <numFmt numFmtId="169" formatCode="#,##0;\(#,##0\);\–"/>
    <numFmt numFmtId="170" formatCode="\$#,##0;&quot;($&quot;#,##0\);\–"/>
    <numFmt numFmtId="171" formatCode="\$#,##0.00"/>
    <numFmt numFmtId="172" formatCode="0.00\x"/>
  </numFmts>
  <fonts count="26">
    <font>
      <sz val="11"/>
      <color theme="1"/>
      <name val="Calibri"/>
      <family val="2"/>
      <charset val="1"/>
    </font>
    <font>
      <sz val="10"/>
      <name val="Arial"/>
      <family val="0"/>
    </font>
    <font>
      <sz val="10"/>
      <name val="Arial"/>
      <family val="0"/>
    </font>
    <font>
      <sz val="10"/>
      <name val="Arial"/>
      <family val="0"/>
    </font>
    <font>
      <sz val="9.5"/>
      <color rgb="FF8C8C8C"/>
      <name val="Montserrat"/>
      <family val="0"/>
      <charset val="1"/>
    </font>
    <font>
      <sz val="22"/>
      <color rgb="FF3D3D3D"/>
      <name val="Montserrat"/>
      <family val="0"/>
      <charset val="1"/>
    </font>
    <font>
      <sz val="11"/>
      <color rgb="FF8C8C8C"/>
      <name val="Lato"/>
      <family val="0"/>
      <charset val="1"/>
    </font>
    <font>
      <sz val="10"/>
      <color rgb="FF3D3D3D"/>
      <name val="Lato"/>
      <family val="0"/>
      <charset val="1"/>
    </font>
    <font>
      <sz val="9"/>
      <color rgb="FF8C8C8C"/>
      <name val="Montserrat"/>
      <family val="0"/>
      <charset val="1"/>
    </font>
    <font>
      <sz val="10"/>
      <color rgb="FFFFFFFF"/>
      <name val="Montserrat"/>
      <family val="0"/>
      <charset val="1"/>
    </font>
    <font>
      <sz val="9"/>
      <color rgb="FF8C8C8C"/>
      <name val="Lato"/>
      <family val="0"/>
      <charset val="1"/>
    </font>
    <font>
      <sz val="16"/>
      <color rgb="FF3D3D3D"/>
      <name val="Montserrat"/>
      <family val="0"/>
      <charset val="1"/>
    </font>
    <font>
      <sz val="10"/>
      <color rgb="FF8C8C8C"/>
      <name val="Lato"/>
      <family val="0"/>
      <charset val="1"/>
    </font>
    <font>
      <sz val="11"/>
      <color rgb="FFFFFFFF"/>
      <name val="Montserrat"/>
      <family val="0"/>
      <charset val="1"/>
    </font>
    <font>
      <sz val="10"/>
      <color rgb="FF3D3D3D"/>
      <name val="Montserrat"/>
      <family val="0"/>
      <charset val="1"/>
    </font>
    <font>
      <sz val="10"/>
      <color rgb="FF008000"/>
      <name val="Montserrat"/>
      <family val="0"/>
      <charset val="1"/>
    </font>
    <font>
      <sz val="10"/>
      <color rgb="FF008000"/>
      <name val="Lato"/>
      <family val="0"/>
      <charset val="1"/>
    </font>
    <font>
      <sz val="9.5"/>
      <color rgb="FF3D3D3D"/>
      <name val="Lato"/>
      <family val="0"/>
      <charset val="1"/>
    </font>
    <font>
      <sz val="9"/>
      <color rgb="FF3D3D3D"/>
      <name val="Montserrat"/>
      <family val="0"/>
      <charset val="1"/>
    </font>
    <font>
      <sz val="10"/>
      <color rgb="FF0000FF"/>
      <name val="Lato"/>
      <family val="0"/>
      <charset val="1"/>
    </font>
    <font>
      <sz val="9.5"/>
      <color rgb="FF0000FF"/>
      <name val="Lato"/>
      <family val="0"/>
      <charset val="1"/>
    </font>
    <font>
      <sz val="8.5"/>
      <color rgb="FF8C8C8C"/>
      <name val="Lato"/>
      <family val="0"/>
      <charset val="1"/>
    </font>
    <font>
      <sz val="9.5"/>
      <color rgb="FF3D3D3D"/>
      <name val="Montserrat"/>
      <family val="0"/>
      <charset val="1"/>
    </font>
    <font>
      <i val="true"/>
      <sz val="8.5"/>
      <color rgb="FF8C8C8C"/>
      <name val="Lato"/>
      <family val="0"/>
      <charset val="1"/>
    </font>
    <font>
      <sz val="9"/>
      <color rgb="FF3D3D3D"/>
      <name val="Lato"/>
      <family val="0"/>
      <charset val="1"/>
    </font>
    <font>
      <sz val="9"/>
      <color rgb="FF0000FF"/>
      <name val="Lato"/>
      <family val="0"/>
      <charset val="1"/>
    </font>
  </fonts>
  <fills count="6">
    <fill>
      <patternFill patternType="none"/>
    </fill>
    <fill>
      <patternFill patternType="gray125"/>
    </fill>
    <fill>
      <patternFill patternType="solid">
        <fgColor rgb="FF3D3D3D"/>
        <bgColor rgb="FF333300"/>
      </patternFill>
    </fill>
    <fill>
      <patternFill patternType="solid">
        <fgColor rgb="FFC4C4C4"/>
        <bgColor rgb="FFCCCCFF"/>
      </patternFill>
    </fill>
    <fill>
      <patternFill patternType="solid">
        <fgColor rgb="FF565656"/>
        <bgColor rgb="FF3D3D3D"/>
      </patternFill>
    </fill>
    <fill>
      <patternFill patternType="solid">
        <fgColor rgb="FFEDEDED"/>
        <bgColor rgb="FFFFFFFF"/>
      </patternFill>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7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false" indent="0" shrinkToFit="false"/>
      <protection locked="true" hidden="false"/>
    </xf>
    <xf numFmtId="164" fontId="7" fillId="0" borderId="0" xfId="0" applyFont="true" applyBorder="true" applyAlignment="true" applyProtection="false">
      <alignment horizontal="general" vertical="top" textRotation="0" wrapText="true" indent="0" shrinkToFit="false"/>
      <protection locked="true" hidden="false"/>
    </xf>
    <xf numFmtId="164" fontId="8" fillId="0" borderId="0" xfId="0" applyFont="true" applyBorder="false" applyAlignment="true" applyProtection="false">
      <alignment horizontal="general" vertical="bottom" textRotation="0" wrapText="false" indent="0" shrinkToFit="false"/>
      <protection locked="true" hidden="false"/>
    </xf>
    <xf numFmtId="164" fontId="9" fillId="2" borderId="0" xfId="0" applyFont="true" applyBorder="true" applyAlignment="true" applyProtection="false">
      <alignment horizontal="general" vertical="center" textRotation="0" wrapText="false" indent="0" shrinkToFit="false"/>
      <protection locked="true" hidden="false"/>
    </xf>
    <xf numFmtId="164" fontId="10" fillId="0" borderId="0"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2" fillId="0" borderId="0" xfId="0" applyFont="true" applyBorder="true" applyAlignment="true" applyProtection="false">
      <alignment horizontal="general" vertical="top" textRotation="0" wrapText="true" indent="0" shrinkToFit="false"/>
      <protection locked="true" hidden="false"/>
    </xf>
    <xf numFmtId="164" fontId="13" fillId="2" borderId="0" xfId="0" applyFont="true" applyBorder="true" applyAlignment="true" applyProtection="false">
      <alignment horizontal="general" vertical="center"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5" fontId="15" fillId="0" borderId="0" xfId="0" applyFont="true" applyBorder="false" applyAlignment="true" applyProtection="false">
      <alignment horizontal="right"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5" fontId="16" fillId="0" borderId="0" xfId="0" applyFont="true" applyBorder="false" applyAlignment="true" applyProtection="false">
      <alignment horizontal="right" vertical="bottom" textRotation="0" wrapText="false" indent="0" shrinkToFit="false"/>
      <protection locked="true" hidden="false"/>
    </xf>
    <xf numFmtId="166" fontId="7" fillId="0" borderId="0" xfId="0" applyFont="true" applyBorder="false" applyAlignment="true" applyProtection="false">
      <alignment horizontal="right" vertical="bottom" textRotation="0" wrapText="false" indent="0" shrinkToFit="false"/>
      <protection locked="true" hidden="false"/>
    </xf>
    <xf numFmtId="167" fontId="16" fillId="0" borderId="0" xfId="0" applyFont="true" applyBorder="false" applyAlignment="true" applyProtection="false">
      <alignment horizontal="right" vertical="bottom" textRotation="0" wrapText="false" indent="0" shrinkToFit="false"/>
      <protection locked="true" hidden="false"/>
    </xf>
    <xf numFmtId="168" fontId="7" fillId="0" borderId="0" xfId="0" applyFont="true" applyBorder="false" applyAlignment="true" applyProtection="false">
      <alignment horizontal="right" vertical="bottom" textRotation="0" wrapText="false" indent="0" shrinkToFit="false"/>
      <protection locked="true" hidden="false"/>
    </xf>
    <xf numFmtId="166" fontId="16" fillId="0" borderId="0" xfId="0" applyFont="true" applyBorder="false" applyAlignment="true" applyProtection="false">
      <alignment horizontal="right" vertical="bottom" textRotation="0" wrapText="false" indent="0" shrinkToFit="false"/>
      <protection locked="true" hidden="false"/>
    </xf>
    <xf numFmtId="164" fontId="17" fillId="0" borderId="0"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general" vertical="bottom" textRotation="0" wrapText="false" indent="0" shrinkToFit="false"/>
      <protection locked="true" hidden="false"/>
    </xf>
    <xf numFmtId="164" fontId="12" fillId="0" borderId="0" xfId="0" applyFont="true" applyBorder="false" applyAlignment="true" applyProtection="false">
      <alignment horizontal="general" vertical="bottom" textRotation="0" wrapText="false" indent="0" shrinkToFit="false"/>
      <protection locked="true" hidden="false"/>
    </xf>
    <xf numFmtId="164" fontId="18" fillId="3" borderId="0" xfId="0" applyFont="true" applyBorder="false" applyAlignment="true" applyProtection="false">
      <alignment horizontal="left" vertical="center" textRotation="0" wrapText="true" indent="0" shrinkToFit="false"/>
      <protection locked="true" hidden="false"/>
    </xf>
    <xf numFmtId="164" fontId="18" fillId="3" borderId="0" xfId="0" applyFont="true" applyBorder="false" applyAlignment="true" applyProtection="false">
      <alignment horizontal="right" vertical="center" textRotation="0" wrapText="true" indent="0" shrinkToFit="false"/>
      <protection locked="true" hidden="false"/>
    </xf>
    <xf numFmtId="164" fontId="7" fillId="0" borderId="0" xfId="0" applyFont="true" applyBorder="false" applyAlignment="true" applyProtection="false">
      <alignment horizontal="general" vertical="bottom" textRotation="0" wrapText="false" indent="0" shrinkToFit="false"/>
      <protection locked="true" hidden="false"/>
    </xf>
    <xf numFmtId="169" fontId="19" fillId="0" borderId="0" xfId="0" applyFont="true" applyBorder="false" applyAlignment="tru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general" vertical="top" textRotation="0" wrapText="true" indent="0" shrinkToFit="false"/>
      <protection locked="true" hidden="false"/>
    </xf>
    <xf numFmtId="170" fontId="19" fillId="0" borderId="0" xfId="0" applyFont="true" applyBorder="false" applyAlignment="true" applyProtection="false">
      <alignment horizontal="general" vertical="bottom" textRotation="0" wrapText="false" indent="0" shrinkToFit="false"/>
      <protection locked="true" hidden="false"/>
    </xf>
    <xf numFmtId="168" fontId="19" fillId="0" borderId="0" xfId="0" applyFont="true" applyBorder="false" applyAlignment="true" applyProtection="false">
      <alignment horizontal="general" vertical="bottom" textRotation="0" wrapText="false" indent="0" shrinkToFit="false"/>
      <protection locked="true" hidden="false"/>
    </xf>
    <xf numFmtId="171" fontId="19" fillId="0" borderId="0" xfId="0" applyFont="true" applyBorder="false" applyAlignment="true" applyProtection="false">
      <alignment horizontal="general" vertical="bottom" textRotation="0" wrapText="false" indent="0" shrinkToFit="false"/>
      <protection locked="true" hidden="false"/>
    </xf>
    <xf numFmtId="172" fontId="19" fillId="0" borderId="0" xfId="0" applyFont="true" applyBorder="false" applyAlignment="true" applyProtection="false">
      <alignment horizontal="general" vertical="bottom" textRotation="0" wrapText="false" indent="0" shrinkToFit="false"/>
      <protection locked="true" hidden="false"/>
    </xf>
    <xf numFmtId="164" fontId="9" fillId="4" borderId="0" xfId="0" applyFont="true" applyBorder="true" applyAlignment="true" applyProtection="false">
      <alignment horizontal="general" vertical="center" textRotation="0" wrapText="false" indent="0" shrinkToFit="false"/>
      <protection locked="true" hidden="false"/>
    </xf>
    <xf numFmtId="164" fontId="17" fillId="0" borderId="0" xfId="0" applyFont="true" applyBorder="false" applyAlignment="true" applyProtection="false">
      <alignment horizontal="general" vertical="bottom" textRotation="0" wrapText="false" indent="0" shrinkToFit="false"/>
      <protection locked="true" hidden="false"/>
    </xf>
    <xf numFmtId="170" fontId="17" fillId="0" borderId="0" xfId="0" applyFont="true" applyBorder="false" applyAlignment="true" applyProtection="false">
      <alignment horizontal="general" vertical="bottom" textRotation="0" wrapText="false" indent="0" shrinkToFit="false"/>
      <protection locked="true" hidden="false"/>
    </xf>
    <xf numFmtId="166" fontId="20" fillId="0" borderId="0" xfId="0" applyFont="true" applyBorder="false" applyAlignment="true" applyProtection="false">
      <alignment horizontal="general" vertical="bottom" textRotation="0" wrapText="false" indent="0" shrinkToFit="false"/>
      <protection locked="true" hidden="false"/>
    </xf>
    <xf numFmtId="164" fontId="21" fillId="0" borderId="0" xfId="0" applyFont="true" applyBorder="false" applyAlignment="true" applyProtection="false">
      <alignment horizontal="general" vertical="bottom" textRotation="0" wrapText="false" indent="0" shrinkToFit="false"/>
      <protection locked="true" hidden="false"/>
    </xf>
    <xf numFmtId="164" fontId="22" fillId="5" borderId="0" xfId="0" applyFont="true" applyBorder="false" applyAlignment="true" applyProtection="false">
      <alignment horizontal="general" vertical="bottom" textRotation="0" wrapText="false" indent="0" shrinkToFit="false"/>
      <protection locked="true" hidden="false"/>
    </xf>
    <xf numFmtId="170" fontId="22" fillId="5" borderId="0" xfId="0" applyFont="true" applyBorder="false" applyAlignment="true" applyProtection="false">
      <alignment horizontal="general" vertical="bottom" textRotation="0" wrapText="false" indent="0" shrinkToFit="false"/>
      <protection locked="true" hidden="false"/>
    </xf>
    <xf numFmtId="166" fontId="22" fillId="5" borderId="0" xfId="0" applyFont="true" applyBorder="false" applyAlignment="true" applyProtection="false">
      <alignment horizontal="general" vertical="bottom" textRotation="0" wrapText="false" indent="0" shrinkToFit="false"/>
      <protection locked="true" hidden="false"/>
    </xf>
    <xf numFmtId="164" fontId="0" fillId="5" borderId="0" xfId="0" applyFont="false" applyBorder="false" applyAlignment="true" applyProtection="false">
      <alignment horizontal="general" vertical="bottom" textRotation="0" wrapText="false" indent="0" shrinkToFit="false"/>
      <protection locked="true" hidden="false"/>
    </xf>
    <xf numFmtId="166" fontId="17" fillId="0" borderId="0" xfId="0" applyFont="true" applyBorder="false" applyAlignment="true" applyProtection="false">
      <alignment horizontal="general" vertical="bottom" textRotation="0" wrapText="false" indent="0" shrinkToFit="false"/>
      <protection locked="true" hidden="false"/>
    </xf>
    <xf numFmtId="164" fontId="13" fillId="2" borderId="0" xfId="0" applyFont="true" applyBorder="false" applyAlignment="true" applyProtection="false">
      <alignment horizontal="general" vertical="bottom" textRotation="0" wrapText="false" indent="0" shrinkToFit="false"/>
      <protection locked="true" hidden="false"/>
    </xf>
    <xf numFmtId="170" fontId="13" fillId="2" borderId="0" xfId="0" applyFont="true" applyBorder="false" applyAlignment="true" applyProtection="false">
      <alignment horizontal="general" vertical="bottom" textRotation="0" wrapText="false" indent="0" shrinkToFit="false"/>
      <protection locked="true" hidden="false"/>
    </xf>
    <xf numFmtId="166" fontId="13" fillId="2" borderId="0" xfId="0" applyFont="true" applyBorder="false" applyAlignment="true" applyProtection="false">
      <alignment horizontal="general" vertical="bottom" textRotation="0" wrapText="false" indent="0" shrinkToFit="false"/>
      <protection locked="true" hidden="false"/>
    </xf>
    <xf numFmtId="164" fontId="0" fillId="2" borderId="0" xfId="0" applyFont="false" applyBorder="false" applyAlignment="tru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general" vertical="bottom" textRotation="0" wrapText="false" indent="0" shrinkToFit="false"/>
      <protection locked="true" hidden="false"/>
    </xf>
    <xf numFmtId="170" fontId="7" fillId="0" borderId="0" xfId="0" applyFont="true" applyBorder="false" applyAlignment="true" applyProtection="false">
      <alignment horizontal="general" vertical="bottom" textRotation="0" wrapText="false" indent="0" shrinkToFit="false"/>
      <protection locked="true" hidden="false"/>
    </xf>
    <xf numFmtId="164" fontId="14" fillId="5" borderId="0" xfId="0" applyFont="true" applyBorder="false" applyAlignment="true" applyProtection="false">
      <alignment horizontal="general" vertical="bottom" textRotation="0" wrapText="false" indent="0" shrinkToFit="false"/>
      <protection locked="true" hidden="false"/>
    </xf>
    <xf numFmtId="170" fontId="14" fillId="5" borderId="0" xfId="0" applyFont="true" applyBorder="false" applyAlignment="true" applyProtection="false">
      <alignment horizontal="general" vertical="bottom" textRotation="0" wrapText="false" indent="0" shrinkToFit="false"/>
      <protection locked="true" hidden="false"/>
    </xf>
    <xf numFmtId="166" fontId="10" fillId="0" borderId="0" xfId="0" applyFont="true" applyBorder="false" applyAlignment="true" applyProtection="false">
      <alignment horizontal="general" vertical="bottom" textRotation="0" wrapText="false" indent="0" shrinkToFit="false"/>
      <protection locked="true" hidden="false"/>
    </xf>
    <xf numFmtId="166" fontId="14" fillId="5" borderId="0" xfId="0" applyFont="true" applyBorder="false" applyAlignment="true" applyProtection="false">
      <alignment horizontal="general" vertical="bottom" textRotation="0" wrapText="false" indent="0" shrinkToFit="false"/>
      <protection locked="true" hidden="false"/>
    </xf>
    <xf numFmtId="164" fontId="9" fillId="4" borderId="0" xfId="0" applyFont="true" applyBorder="false" applyAlignment="true" applyProtection="false">
      <alignment horizontal="general" vertical="bottom" textRotation="0" wrapText="false" indent="0" shrinkToFit="false"/>
      <protection locked="true" hidden="false"/>
    </xf>
    <xf numFmtId="164" fontId="0" fillId="4" borderId="0" xfId="0" applyFont="false" applyBorder="false" applyAlignment="true" applyProtection="false">
      <alignment horizontal="general" vertical="bottom" textRotation="0" wrapText="false" indent="0" shrinkToFit="false"/>
      <protection locked="true" hidden="false"/>
    </xf>
    <xf numFmtId="170" fontId="9" fillId="4" borderId="0" xfId="0" applyFont="true" applyBorder="false" applyAlignment="true" applyProtection="false">
      <alignment horizontal="general" vertical="bottom" textRotation="0" wrapText="false" indent="0" shrinkToFit="false"/>
      <protection locked="true" hidden="false"/>
    </xf>
    <xf numFmtId="164" fontId="23" fillId="0" borderId="0" xfId="0" applyFont="true" applyBorder="true" applyAlignment="true" applyProtection="false">
      <alignment horizontal="general" vertical="bottom" textRotation="0" wrapText="false" indent="0" shrinkToFit="false"/>
      <protection locked="true" hidden="false"/>
    </xf>
    <xf numFmtId="168" fontId="7" fillId="0" borderId="0" xfId="0" applyFont="true" applyBorder="false" applyAlignment="true" applyProtection="false">
      <alignment horizontal="general" vertical="bottom" textRotation="0" wrapText="false" indent="0" shrinkToFit="false"/>
      <protection locked="true" hidden="false"/>
    </xf>
    <xf numFmtId="172" fontId="7" fillId="0" borderId="0" xfId="0" applyFont="true" applyBorder="false" applyAlignment="true" applyProtection="false">
      <alignment horizontal="general" vertical="bottom" textRotation="0" wrapText="false" indent="0" shrinkToFit="false"/>
      <protection locked="true" hidden="false"/>
    </xf>
    <xf numFmtId="172" fontId="14" fillId="5" borderId="0" xfId="0" applyFont="true" applyBorder="false" applyAlignment="true" applyProtection="false">
      <alignment horizontal="general" vertical="bottom" textRotation="0" wrapText="false" indent="0" shrinkToFit="false"/>
      <protection locked="true" hidden="false"/>
    </xf>
    <xf numFmtId="170" fontId="16" fillId="0" borderId="0" xfId="0" applyFont="true" applyBorder="false" applyAlignment="tru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right" vertical="bottom" textRotation="0" wrapText="false" indent="0" shrinkToFit="false"/>
      <protection locked="true" hidden="false"/>
    </xf>
    <xf numFmtId="164" fontId="14" fillId="5" borderId="0" xfId="0" applyFont="true" applyBorder="false" applyAlignment="false" applyProtection="false">
      <alignment horizontal="general" vertical="bottom" textRotation="0" wrapText="false" indent="0" shrinkToFit="false"/>
      <protection locked="true" hidden="false"/>
    </xf>
    <xf numFmtId="164" fontId="0" fillId="5" borderId="0" xfId="0" applyFont="false" applyBorder="false" applyAlignment="false" applyProtection="false">
      <alignment horizontal="general" vertical="bottom" textRotation="0" wrapText="false" indent="0" shrinkToFit="false"/>
      <protection locked="true" hidden="false"/>
    </xf>
    <xf numFmtId="165" fontId="14" fillId="5" borderId="0" xfId="0" applyFont="true" applyBorder="false" applyAlignment="true" applyProtection="false">
      <alignment horizontal="right" vertical="bottom" textRotation="0" wrapText="false" indent="0" shrinkToFit="false"/>
      <protection locked="true" hidden="false"/>
    </xf>
    <xf numFmtId="165" fontId="7" fillId="0" borderId="0" xfId="0" applyFont="true" applyBorder="false" applyAlignment="true" applyProtection="false">
      <alignment horizontal="right" vertical="bottom" textRotation="0" wrapText="false" indent="0" shrinkToFit="false"/>
      <protection locked="true" hidden="false"/>
    </xf>
    <xf numFmtId="165" fontId="19" fillId="0" borderId="0" xfId="0" applyFont="true" applyBorder="false" applyAlignment="true" applyProtection="false">
      <alignment horizontal="right" vertical="bottom" textRotation="0" wrapText="false" indent="0" shrinkToFit="false"/>
      <protection locked="true" hidden="false"/>
    </xf>
    <xf numFmtId="164" fontId="21" fillId="0" borderId="0" xfId="0" applyFont="true" applyBorder="true" applyAlignment="true" applyProtection="false">
      <alignment horizontal="general" vertical="top" textRotation="0" wrapText="true" indent="0" shrinkToFit="false"/>
      <protection locked="true" hidden="false"/>
    </xf>
    <xf numFmtId="164" fontId="18" fillId="3" borderId="0" xfId="0" applyFont="true" applyBorder="false" applyAlignment="false" applyProtection="false">
      <alignment horizontal="general" vertical="bottom" textRotation="0" wrapText="false" indent="0" shrinkToFit="false"/>
      <protection locked="true" hidden="false"/>
    </xf>
    <xf numFmtId="168" fontId="18" fillId="3" borderId="0" xfId="0" applyFont="true" applyBorder="false" applyAlignment="true" applyProtection="false">
      <alignment horizontal="right" vertical="bottom" textRotation="0" wrapText="false" indent="0" shrinkToFit="false"/>
      <protection locked="true" hidden="false"/>
    </xf>
    <xf numFmtId="165" fontId="24" fillId="0" borderId="0" xfId="0" applyFont="true" applyBorder="false" applyAlignment="true" applyProtection="false">
      <alignment horizontal="right" vertical="bottom" textRotation="0" wrapText="false" indent="0" shrinkToFit="false"/>
      <protection locked="true" hidden="false"/>
    </xf>
    <xf numFmtId="164" fontId="24" fillId="0" borderId="0" xfId="0" applyFont="true" applyBorder="false" applyAlignment="true" applyProtection="false">
      <alignment horizontal="general" vertical="bottom" textRotation="0" wrapText="false" indent="0" shrinkToFit="false"/>
      <protection locked="true" hidden="false"/>
    </xf>
    <xf numFmtId="166" fontId="25" fillId="0" borderId="0" xfId="0" applyFont="true" applyBorder="false" applyAlignment="true" applyProtection="false">
      <alignment horizontal="general" vertical="bottom" textRotation="0" wrapText="false" indent="0" shrinkToFit="false"/>
      <protection locked="true" hidden="false"/>
    </xf>
    <xf numFmtId="170" fontId="25" fillId="0" borderId="0" xfId="0" applyFont="true" applyBorder="false" applyAlignment="true" applyProtection="false">
      <alignment horizontal="general" vertical="bottom" textRotation="0" wrapText="false" indent="0" shrinkToFit="false"/>
      <protection locked="true" hidden="false"/>
    </xf>
    <xf numFmtId="170" fontId="24" fillId="0" borderId="0" xfId="0" applyFont="true" applyBorder="false" applyAlignment="true" applyProtection="false">
      <alignment horizontal="general" vertical="bottom" textRotation="0" wrapText="false" indent="0" shrinkToFit="false"/>
      <protection locked="true" hidden="false"/>
    </xf>
    <xf numFmtId="164" fontId="21" fillId="0" borderId="0" xfId="0" applyFont="true" applyBorder="false" applyAlignment="true" applyProtection="false">
      <alignment horizontal="general" vertical="top" textRotation="0" wrapText="true" indent="0" shrinkToFit="false"/>
      <protection locked="true" hidden="false"/>
    </xf>
    <xf numFmtId="164" fontId="12" fillId="0" borderId="0" xfId="0" applyFont="true" applyBorder="true" applyAlignment="true" applyProtection="false">
      <alignment horizontal="general" vertical="bottom" textRotation="0" wrapText="false" indent="0" shrinkToFit="false"/>
      <protection locked="true" hidden="false"/>
    </xf>
    <xf numFmtId="164" fontId="18" fillId="3" borderId="0" xfId="0" applyFont="true" applyBorder="false" applyAlignment="true" applyProtection="false">
      <alignment horizontal="general" vertical="bottom" textRotation="0" wrapText="false" indent="0" shrinkToFit="false"/>
      <protection locked="true" hidden="false"/>
    </xf>
    <xf numFmtId="164" fontId="18" fillId="0" borderId="0" xfId="0" applyFont="true" applyBorder="false" applyAlignment="true" applyProtection="false">
      <alignment horizontal="general" vertical="top" textRotation="0" wrapText="false" indent="0" shrinkToFit="false"/>
      <protection locked="true" hidden="false"/>
    </xf>
    <xf numFmtId="164" fontId="23" fillId="0" borderId="0" xfId="0" applyFont="true" applyBorder="true" applyAlignment="true" applyProtection="false">
      <alignment horizontal="general"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4C4C4"/>
      <rgbColor rgb="FF808080"/>
      <rgbColor rgb="FF9999FF"/>
      <rgbColor rgb="FF993366"/>
      <rgbColor rgb="FFEDEDED"/>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565656"/>
      <rgbColor rgb="FF8C8C8C"/>
      <rgbColor rgb="FF003366"/>
      <rgbColor rgb="FF339966"/>
      <rgbColor rgb="FF003300"/>
      <rgbColor rgb="FF333300"/>
      <rgbColor rgb="FF993300"/>
      <rgbColor rgb="FF993366"/>
      <rgbColor rgb="FF333399"/>
      <rgbColor rgb="FF3D3D3D"/>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11:F3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40"/>
    <col collapsed="false" customWidth="true" hidden="false" outlineLevel="0" max="3" min="3" style="1" width="54"/>
    <col collapsed="false" customWidth="true" hidden="false" outlineLevel="0" max="4" min="4" style="1" width="14"/>
    <col collapsed="false" customWidth="true" hidden="false" outlineLevel="0" max="5" min="5" style="1" width="12"/>
    <col collapsed="false" customWidth="true" hidden="false" outlineLevel="0" max="6" min="6" style="1" width="10"/>
  </cols>
  <sheetData>
    <row r="11" customFormat="false" ht="15" hidden="false" customHeight="true" outlineLevel="0" collapsed="false">
      <c r="B11" s="2" t="s">
        <v>0</v>
      </c>
    </row>
    <row r="14" customFormat="false" ht="26.25" hidden="false" customHeight="true" outlineLevel="0" collapsed="false">
      <c r="B14" s="3" t="s">
        <v>1</v>
      </c>
    </row>
    <row r="15" customFormat="false" ht="15" hidden="false" customHeight="true" outlineLevel="0" collapsed="false">
      <c r="B15" s="4" t="s">
        <v>2</v>
      </c>
    </row>
    <row r="16" customFormat="false" ht="31.5" hidden="false" customHeight="true" outlineLevel="0" collapsed="false">
      <c r="B16" s="5" t="s">
        <v>3</v>
      </c>
      <c r="C16" s="5"/>
      <c r="D16" s="5"/>
      <c r="E16" s="5"/>
      <c r="F16" s="5"/>
    </row>
    <row r="19" customFormat="false" ht="27.75" hidden="false" customHeight="true" outlineLevel="0" collapsed="false">
      <c r="B19" s="6" t="s">
        <v>4</v>
      </c>
      <c r="C19" s="5" t="s">
        <v>5</v>
      </c>
      <c r="D19" s="5"/>
      <c r="E19" s="5"/>
      <c r="F19" s="5"/>
    </row>
    <row r="20" customFormat="false" ht="27.75" hidden="false" customHeight="true" outlineLevel="0" collapsed="false">
      <c r="B20" s="6" t="s">
        <v>6</v>
      </c>
      <c r="C20" s="5" t="s">
        <v>7</v>
      </c>
      <c r="D20" s="5"/>
      <c r="E20" s="5"/>
      <c r="F20" s="5"/>
    </row>
    <row r="21" customFormat="false" ht="27.75" hidden="false" customHeight="true" outlineLevel="0" collapsed="false">
      <c r="B21" s="6" t="s">
        <v>8</v>
      </c>
      <c r="C21" s="5" t="s">
        <v>9</v>
      </c>
      <c r="D21" s="5"/>
      <c r="E21" s="5"/>
      <c r="F21" s="5"/>
    </row>
    <row r="22" customFormat="false" ht="27.75" hidden="false" customHeight="true" outlineLevel="0" collapsed="false">
      <c r="B22" s="6" t="s">
        <v>10</v>
      </c>
      <c r="C22" s="5" t="s">
        <v>11</v>
      </c>
      <c r="D22" s="5"/>
      <c r="E22" s="5"/>
      <c r="F22" s="5"/>
    </row>
    <row r="23" customFormat="false" ht="15.75" hidden="false" customHeight="true" outlineLevel="0" collapsed="false">
      <c r="B23" s="6" t="s">
        <v>12</v>
      </c>
      <c r="C23" s="5" t="s">
        <v>13</v>
      </c>
      <c r="D23" s="5"/>
      <c r="E23" s="5"/>
      <c r="F23" s="5"/>
    </row>
    <row r="24" customFormat="false" ht="15.75" hidden="false" customHeight="true" outlineLevel="0" collapsed="false">
      <c r="B24" s="6" t="s">
        <v>14</v>
      </c>
      <c r="C24" s="5" t="s">
        <v>15</v>
      </c>
      <c r="D24" s="5"/>
      <c r="E24" s="5"/>
      <c r="F24" s="5"/>
    </row>
    <row r="25" customFormat="false" ht="27.75" hidden="false" customHeight="true" outlineLevel="0" collapsed="false">
      <c r="B25" s="6" t="s">
        <v>16</v>
      </c>
      <c r="C25" s="5" t="s">
        <v>17</v>
      </c>
      <c r="D25" s="5"/>
      <c r="E25" s="5"/>
      <c r="F25" s="5"/>
    </row>
    <row r="26" customFormat="false" ht="27.75" hidden="false" customHeight="true" outlineLevel="0" collapsed="false">
      <c r="B26" s="6" t="s">
        <v>18</v>
      </c>
      <c r="C26" s="5" t="s">
        <v>19</v>
      </c>
      <c r="D26" s="5"/>
      <c r="E26" s="5"/>
      <c r="F26" s="5"/>
    </row>
    <row r="27" customFormat="false" ht="15.75" hidden="false" customHeight="true" outlineLevel="0" collapsed="false">
      <c r="B27" s="6" t="s">
        <v>20</v>
      </c>
      <c r="C27" s="5" t="s">
        <v>21</v>
      </c>
      <c r="D27" s="5"/>
      <c r="E27" s="5"/>
      <c r="F27" s="5"/>
    </row>
    <row r="29" customFormat="false" ht="15" hidden="false" customHeight="true" outlineLevel="0" collapsed="false">
      <c r="B29" s="7" t="s">
        <v>22</v>
      </c>
      <c r="C29" s="7"/>
      <c r="D29" s="7"/>
      <c r="E29" s="7"/>
      <c r="F29" s="7"/>
    </row>
    <row r="30" customFormat="false" ht="61.5" hidden="false" customHeight="true" outlineLevel="0" collapsed="false">
      <c r="B30" s="8" t="s">
        <v>23</v>
      </c>
      <c r="C30" s="8"/>
      <c r="D30" s="8"/>
      <c r="E30" s="8"/>
      <c r="F30" s="8"/>
    </row>
  </sheetData>
  <mergeCells count="12">
    <mergeCell ref="B16:F16"/>
    <mergeCell ref="C19:F19"/>
    <mergeCell ref="C20:F20"/>
    <mergeCell ref="C21:F21"/>
    <mergeCell ref="C22:F22"/>
    <mergeCell ref="C23:F23"/>
    <mergeCell ref="C24:F24"/>
    <mergeCell ref="C25:F25"/>
    <mergeCell ref="C26:F26"/>
    <mergeCell ref="C27:F27"/>
    <mergeCell ref="B29:F29"/>
    <mergeCell ref="B30:F30"/>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E3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5"/>
    <col collapsed="false" customWidth="true" hidden="false" outlineLevel="0" max="2" min="2" style="0" width="42"/>
    <col collapsed="false" customWidth="true" hidden="false" outlineLevel="0" max="3" min="3" style="0" width="6"/>
    <col collapsed="false" customWidth="true" hidden="false" outlineLevel="0" max="4" min="4" style="0" width="18"/>
    <col collapsed="false" customWidth="true" hidden="false" outlineLevel="0" max="5" min="5" style="0" width="34"/>
  </cols>
  <sheetData>
    <row r="2" customFormat="false" ht="19.7" hidden="false" customHeight="false" outlineLevel="0" collapsed="false">
      <c r="B2" s="9" t="s">
        <v>24</v>
      </c>
    </row>
    <row r="3" customFormat="false" ht="30" hidden="false" customHeight="true" outlineLevel="0" collapsed="false">
      <c r="B3" s="10" t="s">
        <v>25</v>
      </c>
      <c r="C3" s="10"/>
      <c r="D3" s="10"/>
      <c r="E3" s="10"/>
    </row>
    <row r="5" customFormat="false" ht="15" hidden="false" customHeight="false" outlineLevel="0" collapsed="false">
      <c r="B5" s="11" t="s">
        <v>26</v>
      </c>
      <c r="C5" s="11"/>
      <c r="D5" s="11"/>
      <c r="E5" s="11"/>
    </row>
    <row r="6" customFormat="false" ht="15" hidden="false" customHeight="false" outlineLevel="0" collapsed="false">
      <c r="B6" s="12" t="s">
        <v>27</v>
      </c>
      <c r="D6" s="13" t="n">
        <f aca="false">'Returns &amp; Valuation'!D9</f>
        <v>4198145.07</v>
      </c>
    </row>
    <row r="7" customFormat="false" ht="15" hidden="false" customHeight="false" outlineLevel="0" collapsed="false">
      <c r="B7" s="14" t="s">
        <v>28</v>
      </c>
      <c r="D7" s="15" t="n">
        <f aca="false">'Returns &amp; Valuation'!D10</f>
        <v>2745973.945</v>
      </c>
    </row>
    <row r="8" customFormat="false" ht="15" hidden="false" customHeight="false" outlineLevel="0" collapsed="false">
      <c r="B8" s="14" t="s">
        <v>29</v>
      </c>
      <c r="D8" s="16" t="n">
        <f aca="false">'Returns &amp; Valuation'!D10/'Returns &amp; Valuation'!D9</f>
        <v>0.654092200058251</v>
      </c>
    </row>
    <row r="10" customFormat="false" ht="15" hidden="false" customHeight="false" outlineLevel="0" collapsed="false">
      <c r="B10" s="11" t="s">
        <v>30</v>
      </c>
      <c r="C10" s="11"/>
      <c r="D10" s="11"/>
      <c r="E10" s="11"/>
    </row>
    <row r="11" customFormat="false" ht="15" hidden="false" customHeight="false" outlineLevel="0" collapsed="false">
      <c r="B11" s="14" t="s">
        <v>31</v>
      </c>
      <c r="D11" s="15" t="n">
        <f aca="false">'Stabilised Income Pro Forma'!D25</f>
        <v>180565.57</v>
      </c>
    </row>
    <row r="12" customFormat="false" ht="15" hidden="false" customHeight="false" outlineLevel="0" collapsed="false">
      <c r="B12" s="14" t="s">
        <v>32</v>
      </c>
      <c r="D12" s="15" t="n">
        <f aca="false">'Stabilised Income Pro Forma'!D33</f>
        <v>43126</v>
      </c>
    </row>
    <row r="13" customFormat="false" ht="15" hidden="false" customHeight="false" outlineLevel="0" collapsed="false">
      <c r="B13" s="12" t="s">
        <v>33</v>
      </c>
      <c r="D13" s="13" t="n">
        <f aca="false">'Stabilised Income Pro Forma'!D35</f>
        <v>223691.57</v>
      </c>
    </row>
    <row r="15" customFormat="false" ht="15" hidden="false" customHeight="false" outlineLevel="0" collapsed="false">
      <c r="B15" s="11" t="s">
        <v>34</v>
      </c>
      <c r="C15" s="11"/>
      <c r="D15" s="11"/>
      <c r="E15" s="11"/>
    </row>
    <row r="16" customFormat="false" ht="15" hidden="false" customHeight="false" outlineLevel="0" collapsed="false">
      <c r="B16" s="14" t="s">
        <v>35</v>
      </c>
      <c r="D16" s="15" t="n">
        <f aca="false">'CMHC MLI Select Financing'!C9</f>
        <v>3835488</v>
      </c>
    </row>
    <row r="17" customFormat="false" ht="15" hidden="false" customHeight="false" outlineLevel="0" collapsed="false">
      <c r="B17" s="14" t="s">
        <v>36</v>
      </c>
      <c r="D17" s="17" t="n">
        <f aca="false">'CMHC MLI Select Financing'!F9</f>
        <v>1.18595028046104</v>
      </c>
    </row>
    <row r="18" customFormat="false" ht="15" hidden="false" customHeight="false" outlineLevel="0" collapsed="false">
      <c r="B18" s="14" t="s">
        <v>37</v>
      </c>
      <c r="D18" s="15" t="n">
        <f aca="false">'CMHC MLI Select Financing'!E14</f>
        <v>35073.57</v>
      </c>
    </row>
    <row r="20" customFormat="false" ht="15" hidden="false" customHeight="false" outlineLevel="0" collapsed="false">
      <c r="B20" s="11" t="s">
        <v>38</v>
      </c>
      <c r="C20" s="11"/>
      <c r="D20" s="11"/>
      <c r="E20" s="11"/>
    </row>
    <row r="21" customFormat="false" ht="15" hidden="false" customHeight="false" outlineLevel="0" collapsed="false">
      <c r="B21" s="14" t="s">
        <v>39</v>
      </c>
      <c r="D21" s="18" t="n">
        <f aca="false">'Stabilised Income Pro Forma'!D35/'Returns &amp; Valuation'!D9</f>
        <v>0.0532834302460158</v>
      </c>
    </row>
    <row r="22" customFormat="false" ht="15" hidden="false" customHeight="false" outlineLevel="0" collapsed="false">
      <c r="B22" s="14" t="s">
        <v>40</v>
      </c>
      <c r="D22" s="18" t="n">
        <f aca="false">'Returns &amp; Valuation'!D18</f>
        <v>0.0523132764265669</v>
      </c>
    </row>
    <row r="23" customFormat="false" ht="15" hidden="false" customHeight="false" outlineLevel="0" collapsed="false">
      <c r="B23" s="14" t="s">
        <v>41</v>
      </c>
      <c r="D23" s="15" t="n">
        <f aca="false">'Returns &amp; Valuation'!D19</f>
        <v>4260791.80952381</v>
      </c>
    </row>
    <row r="24" customFormat="false" ht="15" hidden="false" customHeight="false" outlineLevel="0" collapsed="false">
      <c r="B24" s="14" t="s">
        <v>42</v>
      </c>
      <c r="D24" s="16" t="n">
        <f aca="false">('Returns &amp; Valuation'!D19-'Returns &amp; Valuation'!D9)/'Returns &amp; Valuation'!D9</f>
        <v>0.0149224808764909</v>
      </c>
    </row>
    <row r="25" customFormat="false" ht="15" hidden="false" customHeight="false" outlineLevel="0" collapsed="false">
      <c r="B25" s="14" t="s">
        <v>43</v>
      </c>
      <c r="D25" s="15" t="n">
        <f aca="false">'Returns &amp; Valuation'!D27</f>
        <v>362657.07</v>
      </c>
    </row>
    <row r="26" customFormat="false" ht="15" hidden="false" customHeight="false" outlineLevel="0" collapsed="false">
      <c r="B26" s="14" t="s">
        <v>44</v>
      </c>
      <c r="D26" s="16" t="n">
        <f aca="false">'CMHC MLI Select Financing'!E14/'Returns &amp; Valuation'!D27</f>
        <v>0.096712770552081</v>
      </c>
    </row>
    <row r="28" customFormat="false" ht="15" hidden="false" customHeight="false" outlineLevel="0" collapsed="false">
      <c r="B28" s="11" t="s">
        <v>45</v>
      </c>
      <c r="C28" s="11"/>
      <c r="D28" s="11"/>
      <c r="E28" s="11"/>
    </row>
    <row r="29" customFormat="false" ht="15" hidden="false" customHeight="false" outlineLevel="0" collapsed="false">
      <c r="B29" s="14" t="s">
        <v>46</v>
      </c>
      <c r="D29" s="15" t="n">
        <f aca="false">'Returns &amp; Valuation'!D32</f>
        <v>340000</v>
      </c>
    </row>
    <row r="30" customFormat="false" ht="15" hidden="false" customHeight="false" outlineLevel="0" collapsed="false">
      <c r="B30" s="12" t="s">
        <v>47</v>
      </c>
      <c r="D30" s="13" t="n">
        <f aca="false">'Returns &amp; Valuation'!D34</f>
        <v>402646.739523809</v>
      </c>
    </row>
    <row r="31" customFormat="false" ht="15" hidden="false" customHeight="false" outlineLevel="0" collapsed="false">
      <c r="B31" s="14" t="s">
        <v>48</v>
      </c>
      <c r="D31" s="19" t="n">
        <f aca="false">'Returns &amp; Valuation'!D35</f>
        <v>0.0959106302450404</v>
      </c>
    </row>
    <row r="33" customFormat="false" ht="15" hidden="false" customHeight="false" outlineLevel="0" collapsed="false">
      <c r="B33" s="7" t="s">
        <v>49</v>
      </c>
      <c r="C33" s="7"/>
      <c r="D33" s="7"/>
      <c r="E33" s="7"/>
    </row>
    <row r="34" customFormat="false" ht="91.5" hidden="false" customHeight="true" outlineLevel="0" collapsed="false">
      <c r="B34" s="20" t="s">
        <v>50</v>
      </c>
      <c r="C34" s="20"/>
      <c r="D34" s="20"/>
      <c r="E34" s="20"/>
    </row>
  </sheetData>
  <mergeCells count="8">
    <mergeCell ref="B3:E3"/>
    <mergeCell ref="B5:E5"/>
    <mergeCell ref="B10:E10"/>
    <mergeCell ref="B15:E15"/>
    <mergeCell ref="B20:E20"/>
    <mergeCell ref="B28:E28"/>
    <mergeCell ref="B33:E33"/>
    <mergeCell ref="B34:E34"/>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D3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40"/>
    <col collapsed="false" customWidth="true" hidden="false" outlineLevel="0" max="3" min="3" style="1" width="15"/>
    <col collapsed="false" customWidth="true" hidden="false" outlineLevel="0" max="4" min="4" style="1" width="54"/>
  </cols>
  <sheetData>
    <row r="2" customFormat="false" ht="19.5" hidden="false" customHeight="true" outlineLevel="0" collapsed="false">
      <c r="B2" s="21" t="s">
        <v>51</v>
      </c>
    </row>
    <row r="3" customFormat="false" ht="15" hidden="false" customHeight="true" outlineLevel="0" collapsed="false">
      <c r="B3" s="22" t="s">
        <v>52</v>
      </c>
    </row>
    <row r="5" customFormat="false" ht="15" hidden="false" customHeight="true" outlineLevel="0" collapsed="false">
      <c r="B5" s="11" t="s">
        <v>53</v>
      </c>
      <c r="C5" s="11"/>
      <c r="D5" s="11"/>
    </row>
    <row r="6" customFormat="false" ht="15" hidden="false" customHeight="true" outlineLevel="0" collapsed="false">
      <c r="B6" s="23" t="s">
        <v>54</v>
      </c>
      <c r="C6" s="24" t="s">
        <v>55</v>
      </c>
      <c r="D6" s="24" t="s">
        <v>56</v>
      </c>
    </row>
    <row r="7" customFormat="false" ht="15" hidden="false" customHeight="true" outlineLevel="0" collapsed="false">
      <c r="B7" s="25" t="s">
        <v>57</v>
      </c>
      <c r="C7" s="26" t="n">
        <v>10</v>
      </c>
      <c r="D7" s="27" t="s">
        <v>58</v>
      </c>
    </row>
    <row r="8" customFormat="false" ht="15" hidden="false" customHeight="true" outlineLevel="0" collapsed="false">
      <c r="B8" s="25" t="s">
        <v>59</v>
      </c>
      <c r="C8" s="26" t="n">
        <v>8</v>
      </c>
      <c r="D8" s="27" t="s">
        <v>60</v>
      </c>
    </row>
    <row r="9" customFormat="false" ht="15" hidden="false" customHeight="true" outlineLevel="0" collapsed="false">
      <c r="B9" s="25" t="s">
        <v>61</v>
      </c>
      <c r="C9" s="26" t="n">
        <v>2</v>
      </c>
      <c r="D9" s="27" t="s">
        <v>62</v>
      </c>
    </row>
    <row r="10" customFormat="false" ht="15" hidden="false" customHeight="true" outlineLevel="0" collapsed="false">
      <c r="B10" s="25" t="s">
        <v>63</v>
      </c>
      <c r="C10" s="26" t="n">
        <v>4560</v>
      </c>
      <c r="D10" s="27" t="s">
        <v>64</v>
      </c>
    </row>
    <row r="11" customFormat="false" ht="15" hidden="false" customHeight="true" outlineLevel="0" collapsed="false">
      <c r="B11" s="25" t="s">
        <v>65</v>
      </c>
      <c r="C11" s="26" t="n">
        <v>730</v>
      </c>
      <c r="D11" s="27" t="s">
        <v>66</v>
      </c>
    </row>
    <row r="12" customFormat="false" ht="15" hidden="false" customHeight="true" outlineLevel="0" collapsed="false">
      <c r="B12" s="11" t="s">
        <v>67</v>
      </c>
      <c r="C12" s="11"/>
      <c r="D12" s="11"/>
    </row>
    <row r="13" customFormat="false" ht="15" hidden="false" customHeight="true" outlineLevel="0" collapsed="false">
      <c r="B13" s="23" t="s">
        <v>54</v>
      </c>
      <c r="C13" s="24" t="s">
        <v>55</v>
      </c>
      <c r="D13" s="24" t="s">
        <v>56</v>
      </c>
    </row>
    <row r="14" customFormat="false" ht="15" hidden="false" customHeight="true" outlineLevel="0" collapsed="false">
      <c r="B14" s="25" t="s">
        <v>68</v>
      </c>
      <c r="C14" s="28" t="n">
        <v>1900</v>
      </c>
      <c r="D14" s="27" t="s">
        <v>69</v>
      </c>
    </row>
    <row r="15" customFormat="false" ht="15" hidden="false" customHeight="true" outlineLevel="0" collapsed="false">
      <c r="B15" s="25" t="s">
        <v>70</v>
      </c>
      <c r="C15" s="28" t="n">
        <v>3000</v>
      </c>
      <c r="D15" s="27" t="s">
        <v>69</v>
      </c>
    </row>
    <row r="16" customFormat="false" ht="15" hidden="false" customHeight="true" outlineLevel="0" collapsed="false">
      <c r="B16" s="25" t="s">
        <v>71</v>
      </c>
      <c r="C16" s="28" t="n">
        <v>100</v>
      </c>
      <c r="D16" s="27" t="s">
        <v>72</v>
      </c>
    </row>
    <row r="17" customFormat="false" ht="15" hidden="false" customHeight="true" outlineLevel="0" collapsed="false">
      <c r="B17" s="25" t="s">
        <v>73</v>
      </c>
      <c r="C17" s="29" t="n">
        <v>0.03</v>
      </c>
      <c r="D17" s="27" t="s">
        <v>74</v>
      </c>
    </row>
    <row r="18" customFormat="false" ht="15" hidden="false" customHeight="true" outlineLevel="0" collapsed="false">
      <c r="B18" s="11" t="s">
        <v>75</v>
      </c>
      <c r="C18" s="11"/>
      <c r="D18" s="11"/>
    </row>
    <row r="19" customFormat="false" ht="15" hidden="false" customHeight="true" outlineLevel="0" collapsed="false">
      <c r="B19" s="23" t="s">
        <v>54</v>
      </c>
      <c r="C19" s="24" t="s">
        <v>55</v>
      </c>
      <c r="D19" s="24" t="s">
        <v>56</v>
      </c>
    </row>
    <row r="20" customFormat="false" ht="15" hidden="false" customHeight="true" outlineLevel="0" collapsed="false">
      <c r="B20" s="25" t="s">
        <v>76</v>
      </c>
      <c r="C20" s="30" t="n">
        <v>65.75</v>
      </c>
      <c r="D20" s="27" t="s">
        <v>77</v>
      </c>
    </row>
    <row r="21" customFormat="false" ht="15" hidden="false" customHeight="true" outlineLevel="0" collapsed="false">
      <c r="B21" s="25" t="s">
        <v>78</v>
      </c>
      <c r="C21" s="29" t="n">
        <v>0.05</v>
      </c>
      <c r="D21" s="27" t="s">
        <v>79</v>
      </c>
    </row>
    <row r="22" customFormat="false" ht="15" hidden="false" customHeight="true" outlineLevel="0" collapsed="false">
      <c r="B22" s="25" t="s">
        <v>80</v>
      </c>
      <c r="C22" s="30" t="n">
        <v>3.39</v>
      </c>
      <c r="D22" s="27" t="s">
        <v>81</v>
      </c>
    </row>
    <row r="23" customFormat="false" ht="15" hidden="false" customHeight="true" outlineLevel="0" collapsed="false">
      <c r="B23" s="11" t="s">
        <v>34</v>
      </c>
      <c r="C23" s="11"/>
      <c r="D23" s="11"/>
    </row>
    <row r="24" customFormat="false" ht="15" hidden="false" customHeight="true" outlineLevel="0" collapsed="false">
      <c r="B24" s="23" t="s">
        <v>54</v>
      </c>
      <c r="C24" s="24" t="s">
        <v>55</v>
      </c>
      <c r="D24" s="24" t="s">
        <v>56</v>
      </c>
    </row>
    <row r="25" customFormat="false" ht="15" hidden="false" customHeight="true" outlineLevel="0" collapsed="false">
      <c r="B25" s="25" t="s">
        <v>82</v>
      </c>
      <c r="C25" s="29" t="n">
        <v>0.039</v>
      </c>
      <c r="D25" s="27" t="s">
        <v>83</v>
      </c>
    </row>
    <row r="26" customFormat="false" ht="15" hidden="false" customHeight="true" outlineLevel="0" collapsed="false">
      <c r="B26" s="25" t="s">
        <v>84</v>
      </c>
      <c r="C26" s="26" t="n">
        <v>40</v>
      </c>
      <c r="D26" s="27" t="s">
        <v>85</v>
      </c>
    </row>
    <row r="27" customFormat="false" ht="15" hidden="false" customHeight="true" outlineLevel="0" collapsed="false">
      <c r="B27" s="25" t="s">
        <v>86</v>
      </c>
      <c r="C27" s="26" t="n">
        <v>5</v>
      </c>
      <c r="D27" s="27" t="s">
        <v>87</v>
      </c>
    </row>
    <row r="28" customFormat="false" ht="15" hidden="false" customHeight="true" outlineLevel="0" collapsed="false">
      <c r="B28" s="25" t="s">
        <v>88</v>
      </c>
      <c r="C28" s="31" t="n">
        <v>1.1</v>
      </c>
      <c r="D28" s="27" t="s">
        <v>89</v>
      </c>
    </row>
    <row r="29" customFormat="false" ht="15" hidden="false" customHeight="true" outlineLevel="0" collapsed="false">
      <c r="B29" s="25" t="s">
        <v>90</v>
      </c>
      <c r="C29" s="31" t="n">
        <v>1.76</v>
      </c>
      <c r="D29" s="27" t="s">
        <v>91</v>
      </c>
    </row>
    <row r="30" customFormat="false" ht="15" hidden="false" customHeight="true" outlineLevel="0" collapsed="false">
      <c r="B30" s="25" t="s">
        <v>92</v>
      </c>
      <c r="C30" s="29" t="n">
        <v>0.924</v>
      </c>
      <c r="D30" s="27" t="s">
        <v>93</v>
      </c>
    </row>
    <row r="31" customFormat="false" ht="15" hidden="false" customHeight="true" outlineLevel="0" collapsed="false">
      <c r="B31" s="25" t="s">
        <v>94</v>
      </c>
      <c r="C31" s="29" t="n">
        <v>0.75</v>
      </c>
      <c r="D31" s="27" t="s">
        <v>95</v>
      </c>
    </row>
    <row r="32" customFormat="false" ht="15" hidden="false" customHeight="true" outlineLevel="0" collapsed="false">
      <c r="B32" s="11" t="s">
        <v>96</v>
      </c>
      <c r="C32" s="11"/>
      <c r="D32" s="11"/>
    </row>
    <row r="33" customFormat="false" ht="15" hidden="false" customHeight="true" outlineLevel="0" collapsed="false">
      <c r="B33" s="23" t="s">
        <v>54</v>
      </c>
      <c r="C33" s="24" t="s">
        <v>55</v>
      </c>
      <c r="D33" s="24" t="s">
        <v>56</v>
      </c>
    </row>
    <row r="34" customFormat="false" ht="15" hidden="false" customHeight="true" outlineLevel="0" collapsed="false">
      <c r="B34" s="25" t="s">
        <v>97</v>
      </c>
      <c r="C34" s="29" t="n">
        <v>0.0525</v>
      </c>
      <c r="D34" s="27" t="s">
        <v>98</v>
      </c>
    </row>
    <row r="35" customFormat="false" ht="15" hidden="false" customHeight="true" outlineLevel="0" collapsed="false">
      <c r="B35" s="25" t="s">
        <v>99</v>
      </c>
      <c r="C35" s="29" t="n">
        <v>0.0025</v>
      </c>
      <c r="D35" s="27" t="s">
        <v>100</v>
      </c>
    </row>
    <row r="36" customFormat="false" ht="15" hidden="false" customHeight="true" outlineLevel="0" collapsed="false">
      <c r="B36" s="11" t="s">
        <v>101</v>
      </c>
      <c r="C36" s="11"/>
      <c r="D36" s="11"/>
    </row>
    <row r="37" customFormat="false" ht="15" hidden="false" customHeight="true" outlineLevel="0" collapsed="false">
      <c r="B37" s="23" t="s">
        <v>54</v>
      </c>
      <c r="C37" s="24" t="s">
        <v>55</v>
      </c>
      <c r="D37" s="24" t="s">
        <v>56</v>
      </c>
    </row>
    <row r="38" customFormat="false" ht="15" hidden="false" customHeight="true" outlineLevel="0" collapsed="false">
      <c r="B38" s="25" t="s">
        <v>102</v>
      </c>
      <c r="C38" s="28" t="n">
        <v>1700000</v>
      </c>
      <c r="D38" s="27" t="s">
        <v>103</v>
      </c>
    </row>
  </sheetData>
  <mergeCells count="6">
    <mergeCell ref="B5:D5"/>
    <mergeCell ref="B12:D12"/>
    <mergeCell ref="B18:D18"/>
    <mergeCell ref="B23:D23"/>
    <mergeCell ref="B32:D32"/>
    <mergeCell ref="B36:D36"/>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F21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46"/>
    <col collapsed="false" customWidth="true" hidden="false" outlineLevel="0" max="3" min="3" style="1" width="15"/>
    <col collapsed="false" customWidth="true" hidden="false" outlineLevel="0" max="4" min="4" style="1" width="12"/>
    <col collapsed="false" customWidth="true" hidden="false" outlineLevel="0" max="5" min="5" style="1" width="17"/>
    <col collapsed="false" customWidth="true" hidden="false" outlineLevel="0" max="6" min="6" style="1" width="30"/>
  </cols>
  <sheetData>
    <row r="2" customFormat="false" ht="19.5" hidden="false" customHeight="true" outlineLevel="0" collapsed="false">
      <c r="B2" s="21" t="s">
        <v>104</v>
      </c>
    </row>
    <row r="3" customFormat="false" ht="27.75" hidden="false" customHeight="true" outlineLevel="0" collapsed="false">
      <c r="B3" s="10" t="s">
        <v>105</v>
      </c>
      <c r="C3" s="10"/>
      <c r="D3" s="10"/>
      <c r="E3" s="10"/>
      <c r="F3" s="10"/>
    </row>
    <row r="5" customFormat="false" ht="21.75" hidden="false" customHeight="true" outlineLevel="0" collapsed="false">
      <c r="B5" s="23" t="s">
        <v>106</v>
      </c>
      <c r="C5" s="24" t="s">
        <v>107</v>
      </c>
      <c r="D5" s="24" t="s">
        <v>108</v>
      </c>
      <c r="E5" s="24" t="s">
        <v>109</v>
      </c>
      <c r="F5" s="24" t="s">
        <v>110</v>
      </c>
    </row>
    <row r="6" customFormat="false" ht="15" hidden="false" customHeight="true" outlineLevel="0" collapsed="false">
      <c r="B6" s="32" t="s">
        <v>111</v>
      </c>
      <c r="C6" s="32"/>
      <c r="D6" s="32"/>
      <c r="E6" s="32"/>
      <c r="F6" s="32"/>
    </row>
    <row r="7" customFormat="false" ht="15" hidden="false" customHeight="true" outlineLevel="0" collapsed="false">
      <c r="B7" s="33" t="s">
        <v>112</v>
      </c>
      <c r="C7" s="34" t="n">
        <v>1000</v>
      </c>
      <c r="D7" s="35" t="n">
        <v>1</v>
      </c>
      <c r="E7" s="34" t="n">
        <f aca="false">C7*D7</f>
        <v>1000</v>
      </c>
      <c r="F7" s="36" t="s">
        <v>113</v>
      </c>
    </row>
    <row r="8" customFormat="false" ht="15" hidden="false" customHeight="true" outlineLevel="0" collapsed="false">
      <c r="B8" s="33" t="s">
        <v>114</v>
      </c>
      <c r="C8" s="34" t="n">
        <v>4000</v>
      </c>
      <c r="D8" s="35" t="n">
        <v>1</v>
      </c>
      <c r="E8" s="34" t="n">
        <f aca="false">C8*D8</f>
        <v>4000</v>
      </c>
      <c r="F8" s="36" t="s">
        <v>113</v>
      </c>
    </row>
    <row r="9" customFormat="false" ht="15" hidden="false" customHeight="true" outlineLevel="0" collapsed="false">
      <c r="B9" s="33" t="s">
        <v>115</v>
      </c>
      <c r="C9" s="34" t="n">
        <v>1000</v>
      </c>
      <c r="D9" s="35" t="n">
        <v>1</v>
      </c>
      <c r="E9" s="34" t="n">
        <f aca="false">C9*D9</f>
        <v>1000</v>
      </c>
      <c r="F9" s="36" t="s">
        <v>116</v>
      </c>
    </row>
    <row r="10" customFormat="false" ht="15" hidden="false" customHeight="true" outlineLevel="0" collapsed="false">
      <c r="B10" s="37" t="s">
        <v>117</v>
      </c>
      <c r="C10" s="38" t="n">
        <f aca="false">SUM(C7:C9)</f>
        <v>6000</v>
      </c>
      <c r="D10" s="39" t="n">
        <f aca="false">IF(C10=0,0,E10/C10)</f>
        <v>1</v>
      </c>
      <c r="E10" s="38" t="n">
        <f aca="false">SUM(E7:E9)</f>
        <v>6000</v>
      </c>
      <c r="F10" s="40"/>
    </row>
    <row r="12" customFormat="false" ht="15" hidden="false" customHeight="true" outlineLevel="0" collapsed="false">
      <c r="B12" s="32" t="s">
        <v>118</v>
      </c>
      <c r="C12" s="32"/>
      <c r="D12" s="32"/>
      <c r="E12" s="32"/>
      <c r="F12" s="32"/>
    </row>
    <row r="13" customFormat="false" ht="15" hidden="false" customHeight="true" outlineLevel="0" collapsed="false">
      <c r="B13" s="33" t="s">
        <v>119</v>
      </c>
      <c r="C13" s="34" t="n">
        <v>6000</v>
      </c>
      <c r="D13" s="35" t="n">
        <v>0</v>
      </c>
      <c r="E13" s="34" t="n">
        <f aca="false">C13*D13</f>
        <v>0</v>
      </c>
      <c r="F13" s="36" t="s">
        <v>120</v>
      </c>
    </row>
    <row r="14" customFormat="false" ht="15" hidden="false" customHeight="true" outlineLevel="0" collapsed="false">
      <c r="B14" s="37" t="s">
        <v>121</v>
      </c>
      <c r="C14" s="38" t="n">
        <f aca="false">SUM(C13)</f>
        <v>6000</v>
      </c>
      <c r="D14" s="39" t="n">
        <f aca="false">IF(C14=0,0,E14/C14)</f>
        <v>0</v>
      </c>
      <c r="E14" s="38" t="n">
        <f aca="false">SUM(E13)</f>
        <v>0</v>
      </c>
      <c r="F14" s="40"/>
    </row>
    <row r="16" customFormat="false" ht="15" hidden="false" customHeight="true" outlineLevel="0" collapsed="false">
      <c r="B16" s="32" t="s">
        <v>122</v>
      </c>
      <c r="C16" s="32"/>
      <c r="D16" s="32"/>
      <c r="E16" s="32"/>
      <c r="F16" s="32"/>
    </row>
    <row r="17" customFormat="false" ht="15" hidden="false" customHeight="true" outlineLevel="0" collapsed="false">
      <c r="B17" s="33" t="s">
        <v>123</v>
      </c>
      <c r="C17" s="34" t="n">
        <v>12000</v>
      </c>
      <c r="D17" s="35" t="n">
        <v>0</v>
      </c>
      <c r="E17" s="34" t="n">
        <f aca="false">C17*D17</f>
        <v>0</v>
      </c>
      <c r="F17" s="36" t="s">
        <v>120</v>
      </c>
    </row>
    <row r="18" customFormat="false" ht="15" hidden="false" customHeight="true" outlineLevel="0" collapsed="false">
      <c r="B18" s="37" t="s">
        <v>124</v>
      </c>
      <c r="C18" s="38" t="n">
        <f aca="false">SUM(C17)</f>
        <v>12000</v>
      </c>
      <c r="D18" s="39" t="n">
        <f aca="false">IF(C18=0,0,E18/C18)</f>
        <v>0</v>
      </c>
      <c r="E18" s="38" t="n">
        <f aca="false">SUM(E17)</f>
        <v>0</v>
      </c>
      <c r="F18" s="40"/>
    </row>
    <row r="20" customFormat="false" ht="15" hidden="false" customHeight="true" outlineLevel="0" collapsed="false">
      <c r="B20" s="32" t="s">
        <v>125</v>
      </c>
      <c r="C20" s="32"/>
      <c r="D20" s="32"/>
      <c r="E20" s="32"/>
      <c r="F20" s="32"/>
    </row>
    <row r="21" customFormat="false" ht="15" hidden="false" customHeight="true" outlineLevel="0" collapsed="false">
      <c r="B21" s="33" t="s">
        <v>126</v>
      </c>
      <c r="C21" s="34" t="n">
        <v>4000</v>
      </c>
      <c r="D21" s="35" t="n">
        <v>1</v>
      </c>
      <c r="E21" s="34" t="n">
        <f aca="false">C21*D21</f>
        <v>4000</v>
      </c>
      <c r="F21" s="36" t="s">
        <v>120</v>
      </c>
    </row>
    <row r="22" customFormat="false" ht="15" hidden="false" customHeight="true" outlineLevel="0" collapsed="false">
      <c r="B22" s="33" t="s">
        <v>127</v>
      </c>
      <c r="C22" s="34" t="n">
        <v>5000</v>
      </c>
      <c r="D22" s="35" t="n">
        <v>1</v>
      </c>
      <c r="E22" s="34" t="n">
        <f aca="false">C22*D22</f>
        <v>5000</v>
      </c>
      <c r="F22" s="36" t="s">
        <v>120</v>
      </c>
    </row>
    <row r="23" customFormat="false" ht="15" hidden="false" customHeight="true" outlineLevel="0" collapsed="false">
      <c r="B23" s="37" t="s">
        <v>128</v>
      </c>
      <c r="C23" s="38" t="n">
        <f aca="false">SUM(C21:C22)</f>
        <v>9000</v>
      </c>
      <c r="D23" s="39" t="n">
        <f aca="false">IF(C23=0,0,E23/C23)</f>
        <v>1</v>
      </c>
      <c r="E23" s="38" t="n">
        <f aca="false">SUM(E21:E22)</f>
        <v>9000</v>
      </c>
      <c r="F23" s="40"/>
    </row>
    <row r="25" customFormat="false" ht="15" hidden="false" customHeight="true" outlineLevel="0" collapsed="false">
      <c r="B25" s="32" t="s">
        <v>129</v>
      </c>
      <c r="C25" s="32"/>
      <c r="D25" s="32"/>
      <c r="E25" s="32"/>
      <c r="F25" s="32"/>
    </row>
    <row r="26" customFormat="false" ht="15" hidden="false" customHeight="true" outlineLevel="0" collapsed="false">
      <c r="B26" s="33" t="s">
        <v>130</v>
      </c>
      <c r="C26" s="34" t="n">
        <v>8000</v>
      </c>
      <c r="D26" s="35" t="n">
        <v>1</v>
      </c>
      <c r="E26" s="34" t="n">
        <f aca="false">C26*D26</f>
        <v>8000</v>
      </c>
      <c r="F26" s="36" t="s">
        <v>120</v>
      </c>
    </row>
    <row r="27" customFormat="false" ht="15" hidden="false" customHeight="true" outlineLevel="0" collapsed="false">
      <c r="B27" s="33" t="s">
        <v>131</v>
      </c>
      <c r="C27" s="34" t="n">
        <v>3000</v>
      </c>
      <c r="D27" s="35" t="n">
        <v>1</v>
      </c>
      <c r="E27" s="34" t="n">
        <f aca="false">C27*D27</f>
        <v>3000</v>
      </c>
      <c r="F27" s="36" t="s">
        <v>120</v>
      </c>
    </row>
    <row r="28" customFormat="false" ht="15" hidden="false" customHeight="true" outlineLevel="0" collapsed="false">
      <c r="B28" s="33" t="s">
        <v>132</v>
      </c>
      <c r="C28" s="34" t="n">
        <v>2000</v>
      </c>
      <c r="D28" s="35" t="n">
        <v>1</v>
      </c>
      <c r="E28" s="34" t="n">
        <f aca="false">C28*D28</f>
        <v>2000</v>
      </c>
      <c r="F28" s="36" t="s">
        <v>120</v>
      </c>
    </row>
    <row r="29" customFormat="false" ht="15" hidden="false" customHeight="true" outlineLevel="0" collapsed="false">
      <c r="B29" s="33" t="s">
        <v>133</v>
      </c>
      <c r="C29" s="34" t="n">
        <v>2000</v>
      </c>
      <c r="D29" s="35" t="n">
        <v>1</v>
      </c>
      <c r="E29" s="34" t="n">
        <f aca="false">C29*D29</f>
        <v>2000</v>
      </c>
      <c r="F29" s="36" t="s">
        <v>120</v>
      </c>
    </row>
    <row r="30" customFormat="false" ht="15" hidden="false" customHeight="true" outlineLevel="0" collapsed="false">
      <c r="B30" s="33" t="s">
        <v>134</v>
      </c>
      <c r="C30" s="34" t="n">
        <v>1500</v>
      </c>
      <c r="D30" s="35" t="n">
        <v>1</v>
      </c>
      <c r="E30" s="34" t="n">
        <f aca="false">C30*D30</f>
        <v>1500</v>
      </c>
      <c r="F30" s="36" t="s">
        <v>120</v>
      </c>
    </row>
    <row r="31" customFormat="false" ht="15" hidden="false" customHeight="true" outlineLevel="0" collapsed="false">
      <c r="B31" s="33" t="s">
        <v>135</v>
      </c>
      <c r="C31" s="34" t="n">
        <v>8000</v>
      </c>
      <c r="D31" s="35" t="n">
        <v>1</v>
      </c>
      <c r="E31" s="34" t="n">
        <f aca="false">C31*D31</f>
        <v>8000</v>
      </c>
      <c r="F31" s="36" t="s">
        <v>120</v>
      </c>
    </row>
    <row r="32" customFormat="false" ht="15" hidden="false" customHeight="true" outlineLevel="0" collapsed="false">
      <c r="B32" s="33" t="s">
        <v>136</v>
      </c>
      <c r="C32" s="34" t="n">
        <v>5000</v>
      </c>
      <c r="D32" s="35" t="n">
        <v>1</v>
      </c>
      <c r="E32" s="34" t="n">
        <f aca="false">C32*D32</f>
        <v>5000</v>
      </c>
      <c r="F32" s="36" t="s">
        <v>120</v>
      </c>
    </row>
    <row r="33" customFormat="false" ht="15" hidden="false" customHeight="true" outlineLevel="0" collapsed="false">
      <c r="B33" s="33" t="s">
        <v>137</v>
      </c>
      <c r="C33" s="34" t="n">
        <v>6000</v>
      </c>
      <c r="D33" s="35" t="n">
        <v>1</v>
      </c>
      <c r="E33" s="34" t="n">
        <f aca="false">C33*D33</f>
        <v>6000</v>
      </c>
      <c r="F33" s="36" t="s">
        <v>120</v>
      </c>
    </row>
    <row r="34" customFormat="false" ht="15" hidden="false" customHeight="true" outlineLevel="0" collapsed="false">
      <c r="B34" s="33" t="s">
        <v>138</v>
      </c>
      <c r="C34" s="34" t="n">
        <v>4000</v>
      </c>
      <c r="D34" s="35" t="n">
        <v>1</v>
      </c>
      <c r="E34" s="34" t="n">
        <f aca="false">C34*D34</f>
        <v>4000</v>
      </c>
      <c r="F34" s="36" t="s">
        <v>120</v>
      </c>
    </row>
    <row r="35" customFormat="false" ht="15" hidden="false" customHeight="true" outlineLevel="0" collapsed="false">
      <c r="B35" s="37" t="s">
        <v>139</v>
      </c>
      <c r="C35" s="38" t="n">
        <f aca="false">SUM(C26:C34)</f>
        <v>39500</v>
      </c>
      <c r="D35" s="39" t="n">
        <f aca="false">IF(C35=0,0,E35/C35)</f>
        <v>1</v>
      </c>
      <c r="E35" s="38" t="n">
        <f aca="false">SUM(E26:E34)</f>
        <v>39500</v>
      </c>
      <c r="F35" s="40"/>
    </row>
    <row r="37" customFormat="false" ht="15" hidden="false" customHeight="true" outlineLevel="0" collapsed="false">
      <c r="B37" s="32" t="s">
        <v>140</v>
      </c>
      <c r="C37" s="32"/>
      <c r="D37" s="32"/>
      <c r="E37" s="32"/>
      <c r="F37" s="32"/>
    </row>
    <row r="38" customFormat="false" ht="15" hidden="false" customHeight="true" outlineLevel="0" collapsed="false">
      <c r="B38" s="33" t="s">
        <v>141</v>
      </c>
      <c r="C38" s="34" t="n">
        <v>6300</v>
      </c>
      <c r="D38" s="35" t="n">
        <v>1</v>
      </c>
      <c r="E38" s="34" t="n">
        <f aca="false">C38*D38</f>
        <v>6300</v>
      </c>
      <c r="F38" s="36" t="s">
        <v>142</v>
      </c>
    </row>
    <row r="39" customFormat="false" ht="15" hidden="false" customHeight="true" outlineLevel="0" collapsed="false">
      <c r="B39" s="37" t="s">
        <v>143</v>
      </c>
      <c r="C39" s="38" t="n">
        <f aca="false">SUM(C38)</f>
        <v>6300</v>
      </c>
      <c r="D39" s="39" t="n">
        <f aca="false">IF(C39=0,0,E39/C39)</f>
        <v>1</v>
      </c>
      <c r="E39" s="38" t="n">
        <f aca="false">SUM(E38)</f>
        <v>6300</v>
      </c>
      <c r="F39" s="40"/>
    </row>
    <row r="41" customFormat="false" ht="15" hidden="false" customHeight="true" outlineLevel="0" collapsed="false">
      <c r="B41" s="32" t="s">
        <v>144</v>
      </c>
      <c r="C41" s="32"/>
      <c r="D41" s="32"/>
      <c r="E41" s="32"/>
      <c r="F41" s="32"/>
    </row>
    <row r="42" customFormat="false" ht="15" hidden="false" customHeight="true" outlineLevel="0" collapsed="false">
      <c r="B42" s="33" t="s">
        <v>145</v>
      </c>
      <c r="C42" s="34" t="n">
        <v>4000</v>
      </c>
      <c r="D42" s="35" t="n">
        <v>1</v>
      </c>
      <c r="E42" s="34" t="n">
        <f aca="false">C42*D42</f>
        <v>4000</v>
      </c>
      <c r="F42" s="36" t="s">
        <v>146</v>
      </c>
    </row>
    <row r="43" customFormat="false" ht="15" hidden="false" customHeight="true" outlineLevel="0" collapsed="false">
      <c r="B43" s="33" t="s">
        <v>147</v>
      </c>
      <c r="C43" s="34" t="n">
        <v>4000</v>
      </c>
      <c r="D43" s="35" t="n">
        <v>1</v>
      </c>
      <c r="E43" s="34" t="n">
        <f aca="false">C43*D43</f>
        <v>4000</v>
      </c>
      <c r="F43" s="36" t="s">
        <v>146</v>
      </c>
    </row>
    <row r="44" customFormat="false" ht="15" hidden="false" customHeight="true" outlineLevel="0" collapsed="false">
      <c r="B44" s="33" t="s">
        <v>148</v>
      </c>
      <c r="C44" s="34" t="n">
        <v>1000</v>
      </c>
      <c r="D44" s="35" t="n">
        <v>1</v>
      </c>
      <c r="E44" s="34" t="n">
        <f aca="false">C44*D44</f>
        <v>1000</v>
      </c>
      <c r="F44" s="36" t="s">
        <v>146</v>
      </c>
    </row>
    <row r="45" customFormat="false" ht="15" hidden="false" customHeight="true" outlineLevel="0" collapsed="false">
      <c r="B45" s="33" t="s">
        <v>149</v>
      </c>
      <c r="C45" s="34" t="n">
        <v>2000</v>
      </c>
      <c r="D45" s="35" t="n">
        <v>0.5</v>
      </c>
      <c r="E45" s="34" t="n">
        <f aca="false">C45*D45</f>
        <v>1000</v>
      </c>
      <c r="F45" s="36" t="s">
        <v>146</v>
      </c>
    </row>
    <row r="46" customFormat="false" ht="15" hidden="false" customHeight="true" outlineLevel="0" collapsed="false">
      <c r="B46" s="33" t="s">
        <v>150</v>
      </c>
      <c r="C46" s="34" t="n">
        <v>100</v>
      </c>
      <c r="D46" s="35" t="n">
        <v>0</v>
      </c>
      <c r="E46" s="34" t="n">
        <f aca="false">C46*D46</f>
        <v>0</v>
      </c>
      <c r="F46" s="36" t="s">
        <v>146</v>
      </c>
    </row>
    <row r="47" customFormat="false" ht="15" hidden="false" customHeight="true" outlineLevel="0" collapsed="false">
      <c r="B47" s="33" t="s">
        <v>151</v>
      </c>
      <c r="C47" s="34" t="n">
        <v>10000</v>
      </c>
      <c r="D47" s="35" t="n">
        <v>0</v>
      </c>
      <c r="E47" s="34" t="n">
        <f aca="false">C47*D47</f>
        <v>0</v>
      </c>
      <c r="F47" s="36" t="s">
        <v>146</v>
      </c>
    </row>
    <row r="48" customFormat="false" ht="15" hidden="false" customHeight="true" outlineLevel="0" collapsed="false">
      <c r="B48" s="33" t="s">
        <v>152</v>
      </c>
      <c r="C48" s="34" t="n">
        <v>12000</v>
      </c>
      <c r="D48" s="35" t="n">
        <v>0.5</v>
      </c>
      <c r="E48" s="34" t="n">
        <f aca="false">C48*D48</f>
        <v>6000</v>
      </c>
      <c r="F48" s="36" t="s">
        <v>146</v>
      </c>
    </row>
    <row r="49" customFormat="false" ht="15" hidden="false" customHeight="true" outlineLevel="0" collapsed="false">
      <c r="B49" s="37" t="s">
        <v>153</v>
      </c>
      <c r="C49" s="38" t="n">
        <f aca="false">SUM(C42:C48)</f>
        <v>33100</v>
      </c>
      <c r="D49" s="39" t="n">
        <f aca="false">IF(C49=0,0,E49/C49)</f>
        <v>0.483383685800604</v>
      </c>
      <c r="E49" s="38" t="n">
        <f aca="false">SUM(E42:E48)</f>
        <v>16000</v>
      </c>
      <c r="F49" s="40"/>
    </row>
    <row r="51" customFormat="false" ht="15" hidden="false" customHeight="true" outlineLevel="0" collapsed="false">
      <c r="B51" s="32" t="s">
        <v>154</v>
      </c>
      <c r="C51" s="32"/>
      <c r="D51" s="32"/>
      <c r="E51" s="32"/>
      <c r="F51" s="32"/>
    </row>
    <row r="52" customFormat="false" ht="15" hidden="false" customHeight="true" outlineLevel="0" collapsed="false">
      <c r="B52" s="33" t="s">
        <v>155</v>
      </c>
      <c r="C52" s="34" t="n">
        <v>14000</v>
      </c>
      <c r="D52" s="35" t="n">
        <v>1</v>
      </c>
      <c r="E52" s="34" t="n">
        <f aca="false">C52*D52</f>
        <v>14000</v>
      </c>
      <c r="F52" s="36" t="s">
        <v>156</v>
      </c>
    </row>
    <row r="53" customFormat="false" ht="15" hidden="false" customHeight="true" outlineLevel="0" collapsed="false">
      <c r="B53" s="33" t="s">
        <v>157</v>
      </c>
      <c r="C53" s="34" t="n">
        <v>3200</v>
      </c>
      <c r="D53" s="35" t="n">
        <v>1</v>
      </c>
      <c r="E53" s="34" t="n">
        <f aca="false">C53*D53</f>
        <v>3200</v>
      </c>
      <c r="F53" s="36" t="s">
        <v>156</v>
      </c>
    </row>
    <row r="54" customFormat="false" ht="15" hidden="false" customHeight="true" outlineLevel="0" collapsed="false">
      <c r="B54" s="37" t="s">
        <v>158</v>
      </c>
      <c r="C54" s="38" t="n">
        <f aca="false">SUM(C52:C53)</f>
        <v>17200</v>
      </c>
      <c r="D54" s="39" t="n">
        <f aca="false">IF(C54=0,0,E54/C54)</f>
        <v>1</v>
      </c>
      <c r="E54" s="38" t="n">
        <f aca="false">SUM(E52:E53)</f>
        <v>17200</v>
      </c>
      <c r="F54" s="40"/>
    </row>
    <row r="56" customFormat="false" ht="15" hidden="false" customHeight="true" outlineLevel="0" collapsed="false">
      <c r="B56" s="32" t="s">
        <v>159</v>
      </c>
      <c r="C56" s="32"/>
      <c r="D56" s="32"/>
      <c r="E56" s="32"/>
      <c r="F56" s="32"/>
    </row>
    <row r="57" customFormat="false" ht="15" hidden="false" customHeight="true" outlineLevel="0" collapsed="false">
      <c r="B57" s="33" t="s">
        <v>160</v>
      </c>
      <c r="C57" s="34" t="n">
        <v>11000</v>
      </c>
      <c r="D57" s="35" t="n">
        <v>0</v>
      </c>
      <c r="E57" s="34" t="n">
        <f aca="false">C57*D57</f>
        <v>0</v>
      </c>
      <c r="F57" s="36" t="s">
        <v>161</v>
      </c>
    </row>
    <row r="58" customFormat="false" ht="15" hidden="false" customHeight="true" outlineLevel="0" collapsed="false">
      <c r="B58" s="33" t="s">
        <v>162</v>
      </c>
      <c r="C58" s="34" t="n">
        <v>500</v>
      </c>
      <c r="D58" s="35" t="n">
        <v>0</v>
      </c>
      <c r="E58" s="34" t="n">
        <f aca="false">C58*D58</f>
        <v>0</v>
      </c>
      <c r="F58" s="36" t="s">
        <v>161</v>
      </c>
    </row>
    <row r="59" customFormat="false" ht="15" hidden="false" customHeight="true" outlineLevel="0" collapsed="false">
      <c r="B59" s="33" t="s">
        <v>163</v>
      </c>
      <c r="C59" s="34" t="n">
        <v>500</v>
      </c>
      <c r="D59" s="35" t="n">
        <v>0</v>
      </c>
      <c r="E59" s="34" t="n">
        <f aca="false">C59*D59</f>
        <v>0</v>
      </c>
      <c r="F59" s="36" t="s">
        <v>161</v>
      </c>
    </row>
    <row r="60" customFormat="false" ht="15" hidden="false" customHeight="true" outlineLevel="0" collapsed="false">
      <c r="B60" s="37" t="s">
        <v>164</v>
      </c>
      <c r="C60" s="38" t="n">
        <f aca="false">SUM(C57:C59)</f>
        <v>12000</v>
      </c>
      <c r="D60" s="39" t="n">
        <f aca="false">IF(C60=0,0,E60/C60)</f>
        <v>0</v>
      </c>
      <c r="E60" s="38" t="n">
        <f aca="false">SUM(E57:E59)</f>
        <v>0</v>
      </c>
      <c r="F60" s="40"/>
    </row>
    <row r="62" customFormat="false" ht="15" hidden="false" customHeight="true" outlineLevel="0" collapsed="false">
      <c r="B62" s="32" t="s">
        <v>165</v>
      </c>
      <c r="C62" s="32"/>
      <c r="D62" s="32"/>
      <c r="E62" s="32"/>
      <c r="F62" s="32"/>
    </row>
    <row r="63" customFormat="false" ht="15" hidden="false" customHeight="true" outlineLevel="0" collapsed="false">
      <c r="B63" s="33" t="s">
        <v>166</v>
      </c>
      <c r="C63" s="34" t="n">
        <v>1200</v>
      </c>
      <c r="D63" s="35" t="n">
        <v>0</v>
      </c>
      <c r="E63" s="34" t="n">
        <f aca="false">C63*D63</f>
        <v>0</v>
      </c>
      <c r="F63" s="36" t="s">
        <v>167</v>
      </c>
    </row>
    <row r="64" customFormat="false" ht="15" hidden="false" customHeight="true" outlineLevel="0" collapsed="false">
      <c r="B64" s="33" t="s">
        <v>168</v>
      </c>
      <c r="C64" s="34" t="n">
        <v>1500</v>
      </c>
      <c r="D64" s="35" t="n">
        <v>0</v>
      </c>
      <c r="E64" s="34" t="n">
        <f aca="false">C64*D64</f>
        <v>0</v>
      </c>
      <c r="F64" s="36" t="s">
        <v>167</v>
      </c>
    </row>
    <row r="65" customFormat="false" ht="15" hidden="false" customHeight="true" outlineLevel="0" collapsed="false">
      <c r="B65" s="33" t="s">
        <v>169</v>
      </c>
      <c r="C65" s="34" t="n">
        <v>800</v>
      </c>
      <c r="D65" s="35" t="n">
        <v>0</v>
      </c>
      <c r="E65" s="34" t="n">
        <f aca="false">C65*D65</f>
        <v>0</v>
      </c>
      <c r="F65" s="36" t="s">
        <v>167</v>
      </c>
    </row>
    <row r="66" customFormat="false" ht="15" hidden="false" customHeight="true" outlineLevel="0" collapsed="false">
      <c r="B66" s="33" t="s">
        <v>170</v>
      </c>
      <c r="C66" s="34" t="n">
        <v>1000</v>
      </c>
      <c r="D66" s="35" t="n">
        <v>0</v>
      </c>
      <c r="E66" s="34" t="n">
        <f aca="false">C66*D66</f>
        <v>0</v>
      </c>
      <c r="F66" s="36" t="s">
        <v>167</v>
      </c>
    </row>
    <row r="67" customFormat="false" ht="15" hidden="false" customHeight="true" outlineLevel="0" collapsed="false">
      <c r="B67" s="37" t="s">
        <v>171</v>
      </c>
      <c r="C67" s="38" t="n">
        <f aca="false">SUM(C63:C66)</f>
        <v>4500</v>
      </c>
      <c r="D67" s="39" t="n">
        <f aca="false">IF(C67=0,0,E67/C67)</f>
        <v>0</v>
      </c>
      <c r="E67" s="38" t="n">
        <f aca="false">SUM(E63:E66)</f>
        <v>0</v>
      </c>
      <c r="F67" s="40"/>
    </row>
    <row r="69" customFormat="false" ht="15" hidden="false" customHeight="true" outlineLevel="0" collapsed="false">
      <c r="B69" s="32" t="s">
        <v>172</v>
      </c>
      <c r="C69" s="32"/>
      <c r="D69" s="32"/>
      <c r="E69" s="32"/>
      <c r="F69" s="32"/>
    </row>
    <row r="70" customFormat="false" ht="15" hidden="false" customHeight="true" outlineLevel="0" collapsed="false">
      <c r="B70" s="33" t="s">
        <v>173</v>
      </c>
      <c r="C70" s="34" t="n">
        <v>3000</v>
      </c>
      <c r="D70" s="35" t="n">
        <v>1</v>
      </c>
      <c r="E70" s="34" t="n">
        <f aca="false">C70*D70</f>
        <v>3000</v>
      </c>
      <c r="F70" s="36" t="s">
        <v>120</v>
      </c>
    </row>
    <row r="71" customFormat="false" ht="15" hidden="false" customHeight="true" outlineLevel="0" collapsed="false">
      <c r="B71" s="33" t="s">
        <v>174</v>
      </c>
      <c r="C71" s="34" t="n">
        <v>7000</v>
      </c>
      <c r="D71" s="35" t="n">
        <v>0</v>
      </c>
      <c r="E71" s="34" t="n">
        <f aca="false">C71*D71</f>
        <v>0</v>
      </c>
      <c r="F71" s="36" t="s">
        <v>175</v>
      </c>
    </row>
    <row r="72" customFormat="false" ht="15" hidden="false" customHeight="true" outlineLevel="0" collapsed="false">
      <c r="B72" s="33" t="s">
        <v>176</v>
      </c>
      <c r="C72" s="34" t="n">
        <v>3000</v>
      </c>
      <c r="D72" s="35" t="n">
        <v>0</v>
      </c>
      <c r="E72" s="34" t="n">
        <f aca="false">C72*D72</f>
        <v>0</v>
      </c>
      <c r="F72" s="36" t="s">
        <v>175</v>
      </c>
    </row>
    <row r="73" customFormat="false" ht="15" hidden="false" customHeight="true" outlineLevel="0" collapsed="false">
      <c r="B73" s="33" t="s">
        <v>177</v>
      </c>
      <c r="C73" s="34" t="n">
        <v>1500</v>
      </c>
      <c r="D73" s="35" t="n">
        <v>0</v>
      </c>
      <c r="E73" s="34" t="n">
        <f aca="false">C73*D73</f>
        <v>0</v>
      </c>
      <c r="F73" s="36" t="s">
        <v>175</v>
      </c>
    </row>
    <row r="74" customFormat="false" ht="15" hidden="false" customHeight="true" outlineLevel="0" collapsed="false">
      <c r="B74" s="37" t="s">
        <v>178</v>
      </c>
      <c r="C74" s="38" t="n">
        <f aca="false">SUM(C70:C73)</f>
        <v>14500</v>
      </c>
      <c r="D74" s="39" t="n">
        <f aca="false">IF(C74=0,0,E74/C74)</f>
        <v>0.206896551724138</v>
      </c>
      <c r="E74" s="38" t="n">
        <f aca="false">SUM(E70:E73)</f>
        <v>3000</v>
      </c>
      <c r="F74" s="40"/>
    </row>
    <row r="76" customFormat="false" ht="15" hidden="false" customHeight="true" outlineLevel="0" collapsed="false">
      <c r="B76" s="32" t="s">
        <v>179</v>
      </c>
      <c r="C76" s="32"/>
      <c r="D76" s="32"/>
      <c r="E76" s="32"/>
      <c r="F76" s="32"/>
    </row>
    <row r="77" customFormat="false" ht="15" hidden="false" customHeight="true" outlineLevel="0" collapsed="false">
      <c r="B77" s="33" t="s">
        <v>180</v>
      </c>
      <c r="C77" s="34" t="n">
        <v>2000</v>
      </c>
      <c r="D77" s="35" t="n">
        <v>1</v>
      </c>
      <c r="E77" s="34" t="n">
        <f aca="false">C77*D77</f>
        <v>2000</v>
      </c>
      <c r="F77" s="36" t="s">
        <v>181</v>
      </c>
    </row>
    <row r="78" customFormat="false" ht="15" hidden="false" customHeight="true" outlineLevel="0" collapsed="false">
      <c r="B78" s="33" t="s">
        <v>182</v>
      </c>
      <c r="C78" s="34" t="n">
        <v>5000</v>
      </c>
      <c r="D78" s="35" t="n">
        <v>1</v>
      </c>
      <c r="E78" s="34" t="n">
        <f aca="false">C78*D78</f>
        <v>5000</v>
      </c>
      <c r="F78" s="36" t="s">
        <v>181</v>
      </c>
    </row>
    <row r="79" customFormat="false" ht="15" hidden="false" customHeight="true" outlineLevel="0" collapsed="false">
      <c r="B79" s="33" t="s">
        <v>183</v>
      </c>
      <c r="C79" s="34" t="n">
        <v>2000</v>
      </c>
      <c r="D79" s="35" t="n">
        <v>0.5</v>
      </c>
      <c r="E79" s="34" t="n">
        <f aca="false">C79*D79</f>
        <v>1000</v>
      </c>
      <c r="F79" s="36" t="s">
        <v>181</v>
      </c>
    </row>
    <row r="80" customFormat="false" ht="15" hidden="false" customHeight="true" outlineLevel="0" collapsed="false">
      <c r="B80" s="33" t="s">
        <v>184</v>
      </c>
      <c r="C80" s="34" t="n">
        <v>1000</v>
      </c>
      <c r="D80" s="35" t="n">
        <v>0</v>
      </c>
      <c r="E80" s="34" t="n">
        <f aca="false">C80*D80</f>
        <v>0</v>
      </c>
      <c r="F80" s="36" t="s">
        <v>181</v>
      </c>
    </row>
    <row r="81" customFormat="false" ht="15" hidden="false" customHeight="true" outlineLevel="0" collapsed="false">
      <c r="B81" s="33" t="s">
        <v>185</v>
      </c>
      <c r="C81" s="34" t="n">
        <v>5000</v>
      </c>
      <c r="D81" s="35" t="n">
        <v>1</v>
      </c>
      <c r="E81" s="34" t="n">
        <f aca="false">C81*D81</f>
        <v>5000</v>
      </c>
      <c r="F81" s="36" t="s">
        <v>181</v>
      </c>
    </row>
    <row r="82" customFormat="false" ht="15" hidden="false" customHeight="true" outlineLevel="0" collapsed="false">
      <c r="B82" s="37" t="s">
        <v>186</v>
      </c>
      <c r="C82" s="38" t="n">
        <f aca="false">SUM(C77:C81)</f>
        <v>15000</v>
      </c>
      <c r="D82" s="39" t="n">
        <f aca="false">IF(C82=0,0,E82/C82)</f>
        <v>0.866666666666667</v>
      </c>
      <c r="E82" s="38" t="n">
        <f aca="false">SUM(E77:E81)</f>
        <v>13000</v>
      </c>
      <c r="F82" s="40"/>
    </row>
    <row r="84" customFormat="false" ht="15" hidden="false" customHeight="true" outlineLevel="0" collapsed="false">
      <c r="B84" s="32" t="s">
        <v>187</v>
      </c>
      <c r="C84" s="32"/>
      <c r="D84" s="32"/>
      <c r="E84" s="32"/>
      <c r="F84" s="32"/>
    </row>
    <row r="85" customFormat="false" ht="15" hidden="false" customHeight="true" outlineLevel="0" collapsed="false">
      <c r="B85" s="33" t="s">
        <v>188</v>
      </c>
      <c r="C85" s="34" t="n">
        <v>1000</v>
      </c>
      <c r="D85" s="35" t="n">
        <v>0</v>
      </c>
      <c r="E85" s="34" t="n">
        <f aca="false">C85*D85</f>
        <v>0</v>
      </c>
      <c r="F85" s="36" t="s">
        <v>189</v>
      </c>
    </row>
    <row r="86" customFormat="false" ht="15" hidden="false" customHeight="true" outlineLevel="0" collapsed="false">
      <c r="B86" s="33" t="s">
        <v>190</v>
      </c>
      <c r="C86" s="34" t="n">
        <v>1000</v>
      </c>
      <c r="D86" s="35" t="n">
        <v>0</v>
      </c>
      <c r="E86" s="34" t="n">
        <f aca="false">C86*D86</f>
        <v>0</v>
      </c>
      <c r="F86" s="36" t="s">
        <v>189</v>
      </c>
    </row>
    <row r="87" customFormat="false" ht="15" hidden="false" customHeight="true" outlineLevel="0" collapsed="false">
      <c r="B87" s="33" t="s">
        <v>191</v>
      </c>
      <c r="C87" s="34" t="n">
        <v>500</v>
      </c>
      <c r="D87" s="35" t="n">
        <v>0</v>
      </c>
      <c r="E87" s="34" t="n">
        <f aca="false">C87*D87</f>
        <v>0</v>
      </c>
      <c r="F87" s="36" t="s">
        <v>189</v>
      </c>
    </row>
    <row r="88" customFormat="false" ht="15" hidden="false" customHeight="true" outlineLevel="0" collapsed="false">
      <c r="B88" s="33" t="s">
        <v>192</v>
      </c>
      <c r="C88" s="34" t="n">
        <v>1000</v>
      </c>
      <c r="D88" s="35" t="n">
        <v>0</v>
      </c>
      <c r="E88" s="34" t="n">
        <f aca="false">C88*D88</f>
        <v>0</v>
      </c>
      <c r="F88" s="36" t="s">
        <v>189</v>
      </c>
    </row>
    <row r="89" customFormat="false" ht="15" hidden="false" customHeight="true" outlineLevel="0" collapsed="false">
      <c r="B89" s="33" t="s">
        <v>193</v>
      </c>
      <c r="C89" s="34" t="n">
        <v>1000</v>
      </c>
      <c r="D89" s="35" t="n">
        <v>0</v>
      </c>
      <c r="E89" s="34" t="n">
        <f aca="false">C89*D89</f>
        <v>0</v>
      </c>
      <c r="F89" s="36" t="s">
        <v>189</v>
      </c>
    </row>
    <row r="90" customFormat="false" ht="15" hidden="false" customHeight="true" outlineLevel="0" collapsed="false">
      <c r="B90" s="33" t="s">
        <v>194</v>
      </c>
      <c r="C90" s="34" t="n">
        <v>500</v>
      </c>
      <c r="D90" s="35" t="n">
        <v>0</v>
      </c>
      <c r="E90" s="34" t="n">
        <f aca="false">C90*D90</f>
        <v>0</v>
      </c>
      <c r="F90" s="36" t="s">
        <v>189</v>
      </c>
    </row>
    <row r="91" customFormat="false" ht="15" hidden="false" customHeight="true" outlineLevel="0" collapsed="false">
      <c r="B91" s="37" t="s">
        <v>195</v>
      </c>
      <c r="C91" s="38" t="n">
        <f aca="false">SUM(C85:C90)</f>
        <v>5000</v>
      </c>
      <c r="D91" s="39" t="n">
        <f aca="false">IF(C91=0,0,E91/C91)</f>
        <v>0</v>
      </c>
      <c r="E91" s="38" t="n">
        <f aca="false">SUM(E85:E90)</f>
        <v>0</v>
      </c>
      <c r="F91" s="40"/>
    </row>
    <row r="93" customFormat="false" ht="15" hidden="false" customHeight="true" outlineLevel="0" collapsed="false">
      <c r="B93" s="32" t="s">
        <v>196</v>
      </c>
      <c r="C93" s="32"/>
      <c r="D93" s="32"/>
      <c r="E93" s="32"/>
      <c r="F93" s="32"/>
    </row>
    <row r="94" customFormat="false" ht="15" hidden="false" customHeight="true" outlineLevel="0" collapsed="false">
      <c r="B94" s="33" t="s">
        <v>197</v>
      </c>
      <c r="C94" s="34" t="n">
        <v>300</v>
      </c>
      <c r="D94" s="35" t="n">
        <v>0</v>
      </c>
      <c r="E94" s="34" t="n">
        <f aca="false">C94*D94</f>
        <v>0</v>
      </c>
      <c r="F94" s="36"/>
    </row>
    <row r="95" customFormat="false" ht="15" hidden="false" customHeight="true" outlineLevel="0" collapsed="false">
      <c r="B95" s="33" t="s">
        <v>198</v>
      </c>
      <c r="C95" s="34" t="n">
        <v>300</v>
      </c>
      <c r="D95" s="35" t="n">
        <v>0</v>
      </c>
      <c r="E95" s="34" t="n">
        <f aca="false">C95*D95</f>
        <v>0</v>
      </c>
      <c r="F95" s="36"/>
    </row>
    <row r="96" customFormat="false" ht="15" hidden="false" customHeight="true" outlineLevel="0" collapsed="false">
      <c r="B96" s="33" t="s">
        <v>199</v>
      </c>
      <c r="C96" s="34" t="n">
        <v>300</v>
      </c>
      <c r="D96" s="35" t="n">
        <v>0</v>
      </c>
      <c r="E96" s="34" t="n">
        <f aca="false">C96*D96</f>
        <v>0</v>
      </c>
      <c r="F96" s="36"/>
    </row>
    <row r="97" customFormat="false" ht="15" hidden="false" customHeight="true" outlineLevel="0" collapsed="false">
      <c r="B97" s="33" t="s">
        <v>200</v>
      </c>
      <c r="C97" s="34" t="n">
        <v>300</v>
      </c>
      <c r="D97" s="35" t="n">
        <v>0</v>
      </c>
      <c r="E97" s="34" t="n">
        <f aca="false">C97*D97</f>
        <v>0</v>
      </c>
      <c r="F97" s="36"/>
    </row>
    <row r="98" customFormat="false" ht="15" hidden="false" customHeight="true" outlineLevel="0" collapsed="false">
      <c r="B98" s="37" t="s">
        <v>201</v>
      </c>
      <c r="C98" s="38" t="n">
        <f aca="false">SUM(C94:C97)</f>
        <v>1200</v>
      </c>
      <c r="D98" s="39" t="n">
        <f aca="false">IF(C98=0,0,E98/C98)</f>
        <v>0</v>
      </c>
      <c r="E98" s="38" t="n">
        <f aca="false">SUM(E94:E97)</f>
        <v>0</v>
      </c>
      <c r="F98" s="40"/>
    </row>
    <row r="100" customFormat="false" ht="15" hidden="false" customHeight="true" outlineLevel="0" collapsed="false">
      <c r="B100" s="32" t="s">
        <v>202</v>
      </c>
      <c r="C100" s="32"/>
      <c r="D100" s="32"/>
      <c r="E100" s="32"/>
      <c r="F100" s="32"/>
    </row>
    <row r="101" customFormat="false" ht="15" hidden="false" customHeight="true" outlineLevel="0" collapsed="false">
      <c r="B101" s="33" t="s">
        <v>203</v>
      </c>
      <c r="C101" s="34" t="n">
        <v>17000</v>
      </c>
      <c r="D101" s="35" t="n">
        <v>0.5</v>
      </c>
      <c r="E101" s="34" t="n">
        <f aca="false">C101*D101</f>
        <v>8500</v>
      </c>
      <c r="F101" s="36" t="s">
        <v>204</v>
      </c>
    </row>
    <row r="102" customFormat="false" ht="15" hidden="false" customHeight="true" outlineLevel="0" collapsed="false">
      <c r="B102" s="37" t="s">
        <v>205</v>
      </c>
      <c r="C102" s="38" t="n">
        <f aca="false">SUM(C101)</f>
        <v>17000</v>
      </c>
      <c r="D102" s="39" t="n">
        <f aca="false">IF(C102=0,0,E102/C102)</f>
        <v>0.5</v>
      </c>
      <c r="E102" s="38" t="n">
        <f aca="false">SUM(E101)</f>
        <v>8500</v>
      </c>
      <c r="F102" s="40"/>
    </row>
    <row r="104" customFormat="false" ht="15" hidden="false" customHeight="true" outlineLevel="0" collapsed="false">
      <c r="B104" s="32" t="s">
        <v>206</v>
      </c>
      <c r="C104" s="32"/>
      <c r="D104" s="32"/>
      <c r="E104" s="32"/>
      <c r="F104" s="32"/>
    </row>
    <row r="105" customFormat="false" ht="15" hidden="false" customHeight="true" outlineLevel="0" collapsed="false">
      <c r="B105" s="33" t="s">
        <v>207</v>
      </c>
      <c r="C105" s="34" t="n">
        <v>10000</v>
      </c>
      <c r="D105" s="35" t="n">
        <v>0</v>
      </c>
      <c r="E105" s="34" t="n">
        <f aca="false">C105*D105</f>
        <v>0</v>
      </c>
      <c r="F105" s="36" t="s">
        <v>208</v>
      </c>
    </row>
    <row r="106" customFormat="false" ht="15" hidden="false" customHeight="true" outlineLevel="0" collapsed="false">
      <c r="B106" s="33" t="s">
        <v>209</v>
      </c>
      <c r="C106" s="34" t="n">
        <v>10000</v>
      </c>
      <c r="D106" s="35" t="n">
        <v>0</v>
      </c>
      <c r="E106" s="34" t="n">
        <f aca="false">C106*D106</f>
        <v>0</v>
      </c>
      <c r="F106" s="36" t="s">
        <v>208</v>
      </c>
    </row>
    <row r="107" customFormat="false" ht="15" hidden="false" customHeight="true" outlineLevel="0" collapsed="false">
      <c r="B107" s="37" t="s">
        <v>210</v>
      </c>
      <c r="C107" s="38" t="n">
        <f aca="false">SUM(C105:C106)</f>
        <v>20000</v>
      </c>
      <c r="D107" s="39" t="n">
        <f aca="false">IF(C107=0,0,E107/C107)</f>
        <v>0</v>
      </c>
      <c r="E107" s="38" t="n">
        <f aca="false">SUM(E105:E106)</f>
        <v>0</v>
      </c>
      <c r="F107" s="40"/>
    </row>
    <row r="109" customFormat="false" ht="15" hidden="false" customHeight="true" outlineLevel="0" collapsed="false">
      <c r="B109" s="32" t="s">
        <v>211</v>
      </c>
      <c r="C109" s="32"/>
      <c r="D109" s="32"/>
      <c r="E109" s="32"/>
      <c r="F109" s="32"/>
    </row>
    <row r="110" customFormat="false" ht="15" hidden="false" customHeight="true" outlineLevel="0" collapsed="false">
      <c r="B110" s="33" t="s">
        <v>212</v>
      </c>
      <c r="C110" s="34" t="n">
        <v>7500</v>
      </c>
      <c r="D110" s="35" t="n">
        <v>1</v>
      </c>
      <c r="E110" s="34" t="n">
        <f aca="false">C110*D110</f>
        <v>7500</v>
      </c>
      <c r="F110" s="36" t="s">
        <v>213</v>
      </c>
    </row>
    <row r="111" customFormat="false" ht="15" hidden="false" customHeight="true" outlineLevel="0" collapsed="false">
      <c r="B111" s="33" t="s">
        <v>214</v>
      </c>
      <c r="C111" s="34" t="n">
        <v>7000</v>
      </c>
      <c r="D111" s="35" t="n">
        <v>1</v>
      </c>
      <c r="E111" s="34" t="n">
        <f aca="false">C111*D111</f>
        <v>7000</v>
      </c>
      <c r="F111" s="36" t="s">
        <v>213</v>
      </c>
    </row>
    <row r="112" customFormat="false" ht="15" hidden="false" customHeight="true" outlineLevel="0" collapsed="false">
      <c r="B112" s="33" t="s">
        <v>215</v>
      </c>
      <c r="C112" s="34" t="n">
        <v>1000</v>
      </c>
      <c r="D112" s="35" t="n">
        <v>0.5</v>
      </c>
      <c r="E112" s="34" t="n">
        <f aca="false">C112*D112</f>
        <v>500</v>
      </c>
      <c r="F112" s="36" t="s">
        <v>213</v>
      </c>
    </row>
    <row r="113" customFormat="false" ht="15" hidden="false" customHeight="true" outlineLevel="0" collapsed="false">
      <c r="B113" s="37" t="s">
        <v>216</v>
      </c>
      <c r="C113" s="38" t="n">
        <f aca="false">SUM(C110:C112)</f>
        <v>15500</v>
      </c>
      <c r="D113" s="39" t="n">
        <f aca="false">IF(C113=0,0,E113/C113)</f>
        <v>0.967741935483871</v>
      </c>
      <c r="E113" s="38" t="n">
        <f aca="false">SUM(E110:E112)</f>
        <v>15000</v>
      </c>
      <c r="F113" s="40"/>
    </row>
    <row r="115" customFormat="false" ht="15" hidden="false" customHeight="true" outlineLevel="0" collapsed="false">
      <c r="B115" s="32" t="s">
        <v>217</v>
      </c>
      <c r="C115" s="32"/>
      <c r="D115" s="32"/>
      <c r="E115" s="32"/>
      <c r="F115" s="32"/>
    </row>
    <row r="116" customFormat="false" ht="15" hidden="false" customHeight="true" outlineLevel="0" collapsed="false">
      <c r="B116" s="33" t="s">
        <v>218</v>
      </c>
      <c r="C116" s="34" t="n">
        <v>3000</v>
      </c>
      <c r="D116" s="35" t="n">
        <v>0</v>
      </c>
      <c r="E116" s="34" t="n">
        <f aca="false">C116*D116</f>
        <v>0</v>
      </c>
      <c r="F116" s="36" t="s">
        <v>120</v>
      </c>
    </row>
    <row r="117" customFormat="false" ht="15" hidden="false" customHeight="true" outlineLevel="0" collapsed="false">
      <c r="B117" s="33" t="s">
        <v>219</v>
      </c>
      <c r="C117" s="34" t="n">
        <v>3000</v>
      </c>
      <c r="D117" s="35" t="n">
        <v>0</v>
      </c>
      <c r="E117" s="34" t="n">
        <f aca="false">C117*D117</f>
        <v>0</v>
      </c>
      <c r="F117" s="36" t="s">
        <v>120</v>
      </c>
    </row>
    <row r="118" customFormat="false" ht="15" hidden="false" customHeight="true" outlineLevel="0" collapsed="false">
      <c r="B118" s="33" t="s">
        <v>220</v>
      </c>
      <c r="C118" s="34" t="n">
        <v>3000</v>
      </c>
      <c r="D118" s="35" t="n">
        <v>0</v>
      </c>
      <c r="E118" s="34" t="n">
        <f aca="false">C118*D118</f>
        <v>0</v>
      </c>
      <c r="F118" s="36" t="s">
        <v>120</v>
      </c>
    </row>
    <row r="119" customFormat="false" ht="15" hidden="false" customHeight="true" outlineLevel="0" collapsed="false">
      <c r="B119" s="33" t="s">
        <v>221</v>
      </c>
      <c r="C119" s="34" t="n">
        <v>4000</v>
      </c>
      <c r="D119" s="35" t="n">
        <v>0</v>
      </c>
      <c r="E119" s="34" t="n">
        <f aca="false">C119*D119</f>
        <v>0</v>
      </c>
      <c r="F119" s="36" t="s">
        <v>120</v>
      </c>
    </row>
    <row r="120" customFormat="false" ht="15" hidden="false" customHeight="true" outlineLevel="0" collapsed="false">
      <c r="B120" s="37" t="s">
        <v>222</v>
      </c>
      <c r="C120" s="38" t="n">
        <f aca="false">SUM(C116:C119)</f>
        <v>13000</v>
      </c>
      <c r="D120" s="39" t="n">
        <f aca="false">IF(C120=0,0,E120/C120)</f>
        <v>0</v>
      </c>
      <c r="E120" s="38" t="n">
        <f aca="false">SUM(E116:E119)</f>
        <v>0</v>
      </c>
      <c r="F120" s="40"/>
    </row>
    <row r="122" customFormat="false" ht="15" hidden="false" customHeight="true" outlineLevel="0" collapsed="false">
      <c r="B122" s="32" t="s">
        <v>223</v>
      </c>
      <c r="C122" s="32"/>
      <c r="D122" s="32"/>
      <c r="E122" s="32"/>
      <c r="F122" s="32"/>
    </row>
    <row r="123" customFormat="false" ht="15" hidden="false" customHeight="true" outlineLevel="0" collapsed="false">
      <c r="B123" s="33" t="s">
        <v>224</v>
      </c>
      <c r="C123" s="34" t="n">
        <v>7500</v>
      </c>
      <c r="D123" s="35" t="n">
        <v>0.4</v>
      </c>
      <c r="E123" s="34" t="n">
        <f aca="false">C123*D123</f>
        <v>3000</v>
      </c>
      <c r="F123" s="36" t="s">
        <v>225</v>
      </c>
    </row>
    <row r="124" customFormat="false" ht="15" hidden="false" customHeight="true" outlineLevel="0" collapsed="false">
      <c r="B124" s="33" t="s">
        <v>226</v>
      </c>
      <c r="C124" s="34" t="n">
        <v>6000</v>
      </c>
      <c r="D124" s="35" t="n">
        <v>0.4</v>
      </c>
      <c r="E124" s="34" t="n">
        <f aca="false">C124*D124</f>
        <v>2400</v>
      </c>
      <c r="F124" s="36" t="s">
        <v>225</v>
      </c>
    </row>
    <row r="125" customFormat="false" ht="15" hidden="false" customHeight="true" outlineLevel="0" collapsed="false">
      <c r="B125" s="33" t="s">
        <v>227</v>
      </c>
      <c r="C125" s="34" t="n">
        <v>3000</v>
      </c>
      <c r="D125" s="35" t="n">
        <v>0.25</v>
      </c>
      <c r="E125" s="34" t="n">
        <f aca="false">C125*D125</f>
        <v>750</v>
      </c>
      <c r="F125" s="36" t="s">
        <v>225</v>
      </c>
    </row>
    <row r="126" customFormat="false" ht="15" hidden="false" customHeight="true" outlineLevel="0" collapsed="false">
      <c r="B126" s="33" t="s">
        <v>228</v>
      </c>
      <c r="C126" s="34" t="n">
        <v>3000</v>
      </c>
      <c r="D126" s="35" t="n">
        <v>0</v>
      </c>
      <c r="E126" s="34" t="n">
        <f aca="false">C126*D126</f>
        <v>0</v>
      </c>
      <c r="F126" s="36" t="s">
        <v>225</v>
      </c>
    </row>
    <row r="127" customFormat="false" ht="15" hidden="false" customHeight="true" outlineLevel="0" collapsed="false">
      <c r="B127" s="33" t="s">
        <v>229</v>
      </c>
      <c r="C127" s="34" t="n">
        <v>2000</v>
      </c>
      <c r="D127" s="35" t="n">
        <v>0</v>
      </c>
      <c r="E127" s="34" t="n">
        <f aca="false">C127*D127</f>
        <v>0</v>
      </c>
      <c r="F127" s="36" t="s">
        <v>225</v>
      </c>
    </row>
    <row r="128" customFormat="false" ht="15" hidden="false" customHeight="true" outlineLevel="0" collapsed="false">
      <c r="B128" s="37" t="s">
        <v>230</v>
      </c>
      <c r="C128" s="38" t="n">
        <f aca="false">SUM(C123:C127)</f>
        <v>21500</v>
      </c>
      <c r="D128" s="39" t="n">
        <f aca="false">IF(C128=0,0,E128/C128)</f>
        <v>0.286046511627907</v>
      </c>
      <c r="E128" s="38" t="n">
        <f aca="false">SUM(E123:E127)</f>
        <v>6150</v>
      </c>
      <c r="F128" s="40"/>
    </row>
    <row r="130" customFormat="false" ht="15" hidden="false" customHeight="true" outlineLevel="0" collapsed="false">
      <c r="B130" s="32" t="s">
        <v>231</v>
      </c>
      <c r="C130" s="32"/>
      <c r="D130" s="32"/>
      <c r="E130" s="32"/>
      <c r="F130" s="32"/>
    </row>
    <row r="131" customFormat="false" ht="15" hidden="false" customHeight="true" outlineLevel="0" collapsed="false">
      <c r="B131" s="33" t="s">
        <v>232</v>
      </c>
      <c r="C131" s="34" t="n">
        <v>500</v>
      </c>
      <c r="D131" s="35" t="n">
        <v>1</v>
      </c>
      <c r="E131" s="34" t="n">
        <f aca="false">C131*D131</f>
        <v>500</v>
      </c>
      <c r="F131" s="36" t="s">
        <v>120</v>
      </c>
    </row>
    <row r="132" customFormat="false" ht="15" hidden="false" customHeight="true" outlineLevel="0" collapsed="false">
      <c r="B132" s="33" t="s">
        <v>233</v>
      </c>
      <c r="C132" s="34" t="n">
        <v>500</v>
      </c>
      <c r="D132" s="35" t="n">
        <v>0.5</v>
      </c>
      <c r="E132" s="34" t="n">
        <f aca="false">C132*D132</f>
        <v>250</v>
      </c>
      <c r="F132" s="36" t="s">
        <v>120</v>
      </c>
    </row>
    <row r="133" customFormat="false" ht="15" hidden="false" customHeight="true" outlineLevel="0" collapsed="false">
      <c r="B133" s="33" t="s">
        <v>234</v>
      </c>
      <c r="C133" s="34" t="n">
        <v>500</v>
      </c>
      <c r="D133" s="41"/>
      <c r="E133" s="34" t="n">
        <f aca="false">C133*D133</f>
        <v>0</v>
      </c>
      <c r="F133" s="36"/>
    </row>
    <row r="134" customFormat="false" ht="15" hidden="false" customHeight="true" outlineLevel="0" collapsed="false">
      <c r="B134" s="37" t="s">
        <v>235</v>
      </c>
      <c r="C134" s="38" t="n">
        <f aca="false">SUM(C131:C133)</f>
        <v>1500</v>
      </c>
      <c r="D134" s="39" t="n">
        <f aca="false">IF(C134=0,0,E134/C134)</f>
        <v>0.5</v>
      </c>
      <c r="E134" s="38" t="n">
        <f aca="false">SUM(E131:E133)</f>
        <v>750</v>
      </c>
      <c r="F134" s="40"/>
    </row>
    <row r="136" customFormat="false" ht="15" hidden="false" customHeight="true" outlineLevel="0" collapsed="false">
      <c r="B136" s="32" t="s">
        <v>236</v>
      </c>
      <c r="C136" s="32"/>
      <c r="D136" s="32"/>
      <c r="E136" s="32"/>
      <c r="F136" s="32"/>
    </row>
    <row r="137" customFormat="false" ht="15" hidden="false" customHeight="true" outlineLevel="0" collapsed="false">
      <c r="B137" s="33" t="s">
        <v>237</v>
      </c>
      <c r="C137" s="34" t="n">
        <v>23500</v>
      </c>
      <c r="D137" s="35" t="n">
        <v>0.7</v>
      </c>
      <c r="E137" s="34" t="n">
        <f aca="false">C137*D137</f>
        <v>16450</v>
      </c>
      <c r="F137" s="36" t="s">
        <v>120</v>
      </c>
    </row>
    <row r="138" customFormat="false" ht="15" hidden="false" customHeight="true" outlineLevel="0" collapsed="false">
      <c r="B138" s="33" t="s">
        <v>238</v>
      </c>
      <c r="C138" s="34" t="n">
        <v>8500</v>
      </c>
      <c r="D138" s="35" t="n">
        <v>1</v>
      </c>
      <c r="E138" s="34" t="n">
        <f aca="false">C138*D138</f>
        <v>8500</v>
      </c>
      <c r="F138" s="36" t="s">
        <v>120</v>
      </c>
    </row>
    <row r="139" customFormat="false" ht="15" hidden="false" customHeight="true" outlineLevel="0" collapsed="false">
      <c r="B139" s="33" t="s">
        <v>239</v>
      </c>
      <c r="C139" s="34" t="n">
        <v>20000</v>
      </c>
      <c r="D139" s="35" t="n">
        <v>0</v>
      </c>
      <c r="E139" s="34" t="n">
        <f aca="false">C139*D139</f>
        <v>0</v>
      </c>
      <c r="F139" s="36" t="s">
        <v>120</v>
      </c>
    </row>
    <row r="140" customFormat="false" ht="15" hidden="false" customHeight="true" outlineLevel="0" collapsed="false">
      <c r="B140" s="33" t="s">
        <v>240</v>
      </c>
      <c r="C140" s="34" t="n">
        <v>13500</v>
      </c>
      <c r="D140" s="35" t="n">
        <v>0.7</v>
      </c>
      <c r="E140" s="34" t="n">
        <f aca="false">C140*D140</f>
        <v>9450</v>
      </c>
      <c r="F140" s="36" t="s">
        <v>120</v>
      </c>
    </row>
    <row r="141" customFormat="false" ht="15" hidden="false" customHeight="true" outlineLevel="0" collapsed="false">
      <c r="B141" s="37" t="s">
        <v>241</v>
      </c>
      <c r="C141" s="38" t="n">
        <f aca="false">SUM(C137:C140)</f>
        <v>65500</v>
      </c>
      <c r="D141" s="39" t="n">
        <f aca="false">IF(C141=0,0,E141/C141)</f>
        <v>0.525190839694657</v>
      </c>
      <c r="E141" s="38" t="n">
        <f aca="false">SUM(E137:E140)</f>
        <v>34400</v>
      </c>
      <c r="F141" s="40"/>
    </row>
    <row r="143" customFormat="false" ht="15" hidden="false" customHeight="true" outlineLevel="0" collapsed="false">
      <c r="B143" s="32" t="s">
        <v>242</v>
      </c>
      <c r="C143" s="32"/>
      <c r="D143" s="32"/>
      <c r="E143" s="32"/>
      <c r="F143" s="32"/>
    </row>
    <row r="144" customFormat="false" ht="15" hidden="false" customHeight="true" outlineLevel="0" collapsed="false">
      <c r="B144" s="33" t="s">
        <v>243</v>
      </c>
      <c r="C144" s="34" t="n">
        <v>3500</v>
      </c>
      <c r="D144" s="35" t="n">
        <v>0</v>
      </c>
      <c r="E144" s="34" t="n">
        <f aca="false">C144*D144</f>
        <v>0</v>
      </c>
      <c r="F144" s="36"/>
    </row>
    <row r="145" customFormat="false" ht="15" hidden="false" customHeight="true" outlineLevel="0" collapsed="false">
      <c r="B145" s="33" t="s">
        <v>244</v>
      </c>
      <c r="C145" s="34" t="n">
        <v>15000</v>
      </c>
      <c r="D145" s="35" t="n">
        <v>0</v>
      </c>
      <c r="E145" s="34" t="n">
        <f aca="false">C145*D145</f>
        <v>0</v>
      </c>
      <c r="F145" s="36"/>
    </row>
    <row r="146" customFormat="false" ht="15" hidden="false" customHeight="true" outlineLevel="0" collapsed="false">
      <c r="B146" s="33" t="s">
        <v>245</v>
      </c>
      <c r="C146" s="34" t="n">
        <v>9000</v>
      </c>
      <c r="D146" s="35" t="n">
        <v>0</v>
      </c>
      <c r="E146" s="34" t="n">
        <f aca="false">C146*D146</f>
        <v>0</v>
      </c>
      <c r="F146" s="36"/>
    </row>
    <row r="147" customFormat="false" ht="15" hidden="false" customHeight="true" outlineLevel="0" collapsed="false">
      <c r="B147" s="33" t="s">
        <v>246</v>
      </c>
      <c r="C147" s="34" t="n">
        <v>3000</v>
      </c>
      <c r="D147" s="35" t="n">
        <v>0</v>
      </c>
      <c r="E147" s="34" t="n">
        <f aca="false">C147*D147</f>
        <v>0</v>
      </c>
      <c r="F147" s="36"/>
    </row>
    <row r="148" customFormat="false" ht="15" hidden="false" customHeight="true" outlineLevel="0" collapsed="false">
      <c r="B148" s="37" t="s">
        <v>247</v>
      </c>
      <c r="C148" s="38" t="n">
        <f aca="false">SUM(C144:C147)</f>
        <v>30500</v>
      </c>
      <c r="D148" s="39" t="n">
        <f aca="false">IF(C148=0,0,E148/C148)</f>
        <v>0</v>
      </c>
      <c r="E148" s="38" t="n">
        <f aca="false">SUM(E144:E147)</f>
        <v>0</v>
      </c>
      <c r="F148" s="40"/>
    </row>
    <row r="150" customFormat="false" ht="15" hidden="false" customHeight="true" outlineLevel="0" collapsed="false">
      <c r="B150" s="32" t="s">
        <v>248</v>
      </c>
      <c r="C150" s="32"/>
      <c r="D150" s="32"/>
      <c r="E150" s="32"/>
      <c r="F150" s="32"/>
    </row>
    <row r="151" customFormat="false" ht="15" hidden="false" customHeight="true" outlineLevel="0" collapsed="false">
      <c r="B151" s="33" t="s">
        <v>249</v>
      </c>
      <c r="C151" s="34" t="n">
        <v>1000</v>
      </c>
      <c r="D151" s="35" t="n">
        <v>0.5</v>
      </c>
      <c r="E151" s="34" t="n">
        <f aca="false">C151*D151</f>
        <v>500</v>
      </c>
      <c r="F151" s="36" t="s">
        <v>250</v>
      </c>
    </row>
    <row r="152" customFormat="false" ht="15" hidden="false" customHeight="true" outlineLevel="0" collapsed="false">
      <c r="B152" s="33" t="s">
        <v>251</v>
      </c>
      <c r="C152" s="34" t="n">
        <v>2500</v>
      </c>
      <c r="D152" s="35" t="n">
        <v>0.5</v>
      </c>
      <c r="E152" s="34" t="n">
        <f aca="false">C152*D152</f>
        <v>1250</v>
      </c>
      <c r="F152" s="36" t="s">
        <v>250</v>
      </c>
    </row>
    <row r="153" customFormat="false" ht="15" hidden="false" customHeight="true" outlineLevel="0" collapsed="false">
      <c r="B153" s="37" t="s">
        <v>252</v>
      </c>
      <c r="C153" s="38" t="n">
        <f aca="false">SUM(C151:C152)</f>
        <v>3500</v>
      </c>
      <c r="D153" s="39" t="n">
        <f aca="false">IF(C153=0,0,E153/C153)</f>
        <v>0.5</v>
      </c>
      <c r="E153" s="38" t="n">
        <f aca="false">SUM(E151:E152)</f>
        <v>1750</v>
      </c>
      <c r="F153" s="40"/>
    </row>
    <row r="155" customFormat="false" ht="15" hidden="false" customHeight="true" outlineLevel="0" collapsed="false">
      <c r="B155" s="32" t="s">
        <v>253</v>
      </c>
      <c r="C155" s="32"/>
      <c r="D155" s="32"/>
      <c r="E155" s="32"/>
      <c r="F155" s="32"/>
    </row>
    <row r="156" customFormat="false" ht="15" hidden="false" customHeight="true" outlineLevel="0" collapsed="false">
      <c r="B156" s="33" t="s">
        <v>254</v>
      </c>
      <c r="C156" s="34" t="n">
        <v>10000</v>
      </c>
      <c r="D156" s="35" t="n">
        <v>0</v>
      </c>
      <c r="E156" s="34" t="n">
        <f aca="false">C156*D156</f>
        <v>0</v>
      </c>
      <c r="F156" s="36"/>
    </row>
    <row r="157" customFormat="false" ht="15" hidden="false" customHeight="true" outlineLevel="0" collapsed="false">
      <c r="B157" s="37" t="s">
        <v>255</v>
      </c>
      <c r="C157" s="38" t="n">
        <f aca="false">SUM(C156)</f>
        <v>10000</v>
      </c>
      <c r="D157" s="39" t="n">
        <f aca="false">IF(C157=0,0,E157/C157)</f>
        <v>0</v>
      </c>
      <c r="E157" s="38" t="n">
        <f aca="false">SUM(E156)</f>
        <v>0</v>
      </c>
      <c r="F157" s="40"/>
    </row>
    <row r="159" customFormat="false" ht="15" hidden="false" customHeight="true" outlineLevel="0" collapsed="false">
      <c r="B159" s="32" t="s">
        <v>256</v>
      </c>
      <c r="C159" s="32"/>
      <c r="D159" s="32"/>
      <c r="E159" s="32"/>
      <c r="F159" s="32"/>
    </row>
    <row r="160" customFormat="false" ht="15" hidden="false" customHeight="true" outlineLevel="0" collapsed="false">
      <c r="B160" s="33" t="s">
        <v>257</v>
      </c>
      <c r="C160" s="34" t="n">
        <v>2500</v>
      </c>
      <c r="D160" s="35" t="n">
        <v>1</v>
      </c>
      <c r="E160" s="34" t="n">
        <f aca="false">C160*D160</f>
        <v>2500</v>
      </c>
      <c r="F160" s="36" t="s">
        <v>258</v>
      </c>
    </row>
    <row r="161" customFormat="false" ht="15" hidden="false" customHeight="true" outlineLevel="0" collapsed="false">
      <c r="B161" s="33" t="s">
        <v>259</v>
      </c>
      <c r="C161" s="34" t="n">
        <v>2000</v>
      </c>
      <c r="D161" s="35" t="n">
        <v>1</v>
      </c>
      <c r="E161" s="34" t="n">
        <f aca="false">C161*D161</f>
        <v>2000</v>
      </c>
      <c r="F161" s="36" t="s">
        <v>258</v>
      </c>
    </row>
    <row r="162" customFormat="false" ht="15" hidden="false" customHeight="true" outlineLevel="0" collapsed="false">
      <c r="B162" s="37" t="s">
        <v>260</v>
      </c>
      <c r="C162" s="38" t="n">
        <f aca="false">SUM(C160:C161)</f>
        <v>4500</v>
      </c>
      <c r="D162" s="39" t="n">
        <f aca="false">IF(C162=0,0,E162/C162)</f>
        <v>1</v>
      </c>
      <c r="E162" s="38" t="n">
        <f aca="false">SUM(E160:E161)</f>
        <v>4500</v>
      </c>
      <c r="F162" s="40"/>
    </row>
    <row r="164" customFormat="false" ht="15" hidden="false" customHeight="true" outlineLevel="0" collapsed="false">
      <c r="B164" s="32" t="s">
        <v>261</v>
      </c>
      <c r="C164" s="32"/>
      <c r="D164" s="32"/>
      <c r="E164" s="32"/>
      <c r="F164" s="32"/>
    </row>
    <row r="165" customFormat="false" ht="15" hidden="false" customHeight="true" outlineLevel="0" collapsed="false">
      <c r="B165" s="33" t="s">
        <v>262</v>
      </c>
      <c r="C165" s="34" t="n">
        <v>7000</v>
      </c>
      <c r="D165" s="35" t="n">
        <v>0</v>
      </c>
      <c r="E165" s="34" t="n">
        <f aca="false">C165*D165</f>
        <v>0</v>
      </c>
      <c r="F165" s="36"/>
    </row>
    <row r="166" customFormat="false" ht="15" hidden="false" customHeight="true" outlineLevel="0" collapsed="false">
      <c r="B166" s="37" t="s">
        <v>263</v>
      </c>
      <c r="C166" s="38" t="n">
        <f aca="false">SUM(C165)</f>
        <v>7000</v>
      </c>
      <c r="D166" s="39" t="n">
        <f aca="false">IF(C166=0,0,E166/C166)</f>
        <v>0</v>
      </c>
      <c r="E166" s="38" t="n">
        <f aca="false">SUM(E165)</f>
        <v>0</v>
      </c>
      <c r="F166" s="40"/>
    </row>
    <row r="168" customFormat="false" ht="15" hidden="false" customHeight="true" outlineLevel="0" collapsed="false">
      <c r="B168" s="32" t="s">
        <v>264</v>
      </c>
      <c r="C168" s="32"/>
      <c r="D168" s="32"/>
      <c r="E168" s="32"/>
      <c r="F168" s="32"/>
    </row>
    <row r="169" customFormat="false" ht="15" hidden="false" customHeight="true" outlineLevel="0" collapsed="false">
      <c r="B169" s="33" t="s">
        <v>265</v>
      </c>
      <c r="C169" s="34" t="n">
        <v>10256</v>
      </c>
      <c r="D169" s="35" t="n">
        <v>0</v>
      </c>
      <c r="E169" s="34" t="n">
        <f aca="false">C169*D169</f>
        <v>0</v>
      </c>
      <c r="F169" s="36"/>
    </row>
    <row r="170" customFormat="false" ht="15" hidden="false" customHeight="true" outlineLevel="0" collapsed="false">
      <c r="B170" s="37" t="s">
        <v>266</v>
      </c>
      <c r="C170" s="38" t="n">
        <f aca="false">SUM(C169)</f>
        <v>10256</v>
      </c>
      <c r="D170" s="39" t="n">
        <f aca="false">IF(C170=0,0,E170/C170)</f>
        <v>0</v>
      </c>
      <c r="E170" s="38" t="n">
        <f aca="false">SUM(E169)</f>
        <v>0</v>
      </c>
      <c r="F170" s="40"/>
    </row>
    <row r="172" customFormat="false" ht="15" hidden="false" customHeight="true" outlineLevel="0" collapsed="false">
      <c r="B172" s="32" t="s">
        <v>267</v>
      </c>
      <c r="C172" s="32"/>
      <c r="D172" s="32"/>
      <c r="E172" s="32"/>
      <c r="F172" s="32"/>
    </row>
    <row r="173" customFormat="false" ht="15" hidden="false" customHeight="true" outlineLevel="0" collapsed="false">
      <c r="B173" s="33" t="s">
        <v>268</v>
      </c>
      <c r="C173" s="34" t="n">
        <v>10000</v>
      </c>
      <c r="D173" s="35" t="n">
        <v>1</v>
      </c>
      <c r="E173" s="34" t="n">
        <f aca="false">C173*D173</f>
        <v>10000</v>
      </c>
      <c r="F173" s="36" t="s">
        <v>269</v>
      </c>
    </row>
    <row r="174" customFormat="false" ht="15" hidden="false" customHeight="true" outlineLevel="0" collapsed="false">
      <c r="B174" s="37" t="s">
        <v>270</v>
      </c>
      <c r="C174" s="38" t="n">
        <f aca="false">SUM(C173)</f>
        <v>10000</v>
      </c>
      <c r="D174" s="39" t="n">
        <f aca="false">IF(C174=0,0,E174/C174)</f>
        <v>1</v>
      </c>
      <c r="E174" s="38" t="n">
        <f aca="false">SUM(E173)</f>
        <v>10000</v>
      </c>
      <c r="F174" s="40"/>
    </row>
    <row r="176" customFormat="false" ht="15" hidden="false" customHeight="true" outlineLevel="0" collapsed="false">
      <c r="B176" s="32" t="s">
        <v>271</v>
      </c>
      <c r="C176" s="32"/>
      <c r="D176" s="32"/>
      <c r="E176" s="32"/>
      <c r="F176" s="32"/>
    </row>
    <row r="177" customFormat="false" ht="15" hidden="false" customHeight="true" outlineLevel="0" collapsed="false">
      <c r="B177" s="33" t="s">
        <v>272</v>
      </c>
      <c r="C177" s="34" t="n">
        <v>2955</v>
      </c>
      <c r="D177" s="35" t="n">
        <v>1</v>
      </c>
      <c r="E177" s="34" t="n">
        <f aca="false">C177*D177</f>
        <v>2955</v>
      </c>
      <c r="F177" s="36" t="s">
        <v>273</v>
      </c>
    </row>
    <row r="178" customFormat="false" ht="15" hidden="false" customHeight="true" outlineLevel="0" collapsed="false">
      <c r="B178" s="37" t="s">
        <v>274</v>
      </c>
      <c r="C178" s="38" t="n">
        <f aca="false">SUM(C177)</f>
        <v>2955</v>
      </c>
      <c r="D178" s="39" t="n">
        <f aca="false">IF(C178=0,0,E178/C178)</f>
        <v>1</v>
      </c>
      <c r="E178" s="38" t="n">
        <f aca="false">SUM(E177)</f>
        <v>2955</v>
      </c>
      <c r="F178" s="40"/>
    </row>
    <row r="180" customFormat="false" ht="15" hidden="false" customHeight="true" outlineLevel="0" collapsed="false">
      <c r="B180" s="32" t="s">
        <v>275</v>
      </c>
      <c r="C180" s="32"/>
      <c r="D180" s="32"/>
      <c r="E180" s="32"/>
      <c r="F180" s="32"/>
    </row>
    <row r="181" customFormat="false" ht="15" hidden="false" customHeight="true" outlineLevel="0" collapsed="false">
      <c r="B181" s="33" t="s">
        <v>276</v>
      </c>
      <c r="C181" s="34" t="n">
        <v>7000</v>
      </c>
      <c r="D181" s="35" t="n">
        <v>1</v>
      </c>
      <c r="E181" s="34" t="n">
        <f aca="false">C181*D181</f>
        <v>7000</v>
      </c>
      <c r="F181" s="36" t="s">
        <v>277</v>
      </c>
    </row>
    <row r="182" customFormat="false" ht="15" hidden="false" customHeight="true" outlineLevel="0" collapsed="false">
      <c r="B182" s="33" t="s">
        <v>278</v>
      </c>
      <c r="C182" s="34" t="n">
        <v>8500</v>
      </c>
      <c r="D182" s="35" t="n">
        <v>1</v>
      </c>
      <c r="E182" s="34" t="n">
        <f aca="false">C182*D182</f>
        <v>8500</v>
      </c>
      <c r="F182" s="36" t="s">
        <v>279</v>
      </c>
    </row>
    <row r="183" customFormat="false" ht="15" hidden="false" customHeight="true" outlineLevel="0" collapsed="false">
      <c r="B183" s="37" t="s">
        <v>280</v>
      </c>
      <c r="C183" s="38" t="n">
        <f aca="false">SUM(C181:C182)</f>
        <v>15500</v>
      </c>
      <c r="D183" s="39" t="n">
        <f aca="false">IF(C183=0,0,E183/C183)</f>
        <v>1</v>
      </c>
      <c r="E183" s="38" t="n">
        <f aca="false">SUM(E181:E182)</f>
        <v>15500</v>
      </c>
      <c r="F183" s="40"/>
    </row>
    <row r="185" customFormat="false" ht="15" hidden="false" customHeight="true" outlineLevel="0" collapsed="false">
      <c r="B185" s="32" t="s">
        <v>281</v>
      </c>
      <c r="C185" s="32"/>
      <c r="D185" s="32"/>
      <c r="E185" s="32"/>
      <c r="F185" s="32"/>
    </row>
    <row r="186" customFormat="false" ht="15" hidden="false" customHeight="true" outlineLevel="0" collapsed="false">
      <c r="B186" s="33" t="s">
        <v>282</v>
      </c>
      <c r="C186" s="34" t="n">
        <v>8500</v>
      </c>
      <c r="D186" s="35" t="n">
        <v>0</v>
      </c>
      <c r="E186" s="34" t="n">
        <f aca="false">C186*D186</f>
        <v>0</v>
      </c>
      <c r="F186" s="36" t="s">
        <v>175</v>
      </c>
    </row>
    <row r="187" customFormat="false" ht="15" hidden="false" customHeight="true" outlineLevel="0" collapsed="false">
      <c r="B187" s="37" t="s">
        <v>283</v>
      </c>
      <c r="C187" s="38" t="n">
        <f aca="false">SUM(C186)</f>
        <v>8500</v>
      </c>
      <c r="D187" s="39" t="n">
        <f aca="false">IF(C187=0,0,E187/C187)</f>
        <v>0</v>
      </c>
      <c r="E187" s="38" t="n">
        <f aca="false">SUM(E186)</f>
        <v>0</v>
      </c>
      <c r="F187" s="40"/>
    </row>
    <row r="189" customFormat="false" ht="15" hidden="false" customHeight="true" outlineLevel="0" collapsed="false">
      <c r="B189" s="32" t="s">
        <v>284</v>
      </c>
      <c r="C189" s="32"/>
      <c r="D189" s="32"/>
      <c r="E189" s="32"/>
      <c r="F189" s="32"/>
    </row>
    <row r="190" customFormat="false" ht="15" hidden="false" customHeight="true" outlineLevel="0" collapsed="false">
      <c r="B190" s="33" t="s">
        <v>285</v>
      </c>
      <c r="C190" s="34" t="n">
        <v>10500</v>
      </c>
      <c r="D190" s="35" t="n">
        <v>1</v>
      </c>
      <c r="E190" s="34" t="n">
        <f aca="false">C190*D190</f>
        <v>10500</v>
      </c>
      <c r="F190" s="36" t="s">
        <v>286</v>
      </c>
    </row>
    <row r="191" customFormat="false" ht="15" hidden="false" customHeight="true" outlineLevel="0" collapsed="false">
      <c r="B191" s="33" t="s">
        <v>287</v>
      </c>
      <c r="C191" s="34" t="n">
        <v>1200</v>
      </c>
      <c r="D191" s="35" t="n">
        <v>1</v>
      </c>
      <c r="E191" s="34" t="n">
        <f aca="false">C191*D191</f>
        <v>1200</v>
      </c>
      <c r="F191" s="36" t="s">
        <v>286</v>
      </c>
    </row>
    <row r="192" customFormat="false" ht="15" hidden="false" customHeight="true" outlineLevel="0" collapsed="false">
      <c r="B192" s="37" t="s">
        <v>288</v>
      </c>
      <c r="C192" s="38" t="n">
        <f aca="false">SUM(C190:C191)</f>
        <v>11700</v>
      </c>
      <c r="D192" s="39" t="n">
        <f aca="false">IF(C192=0,0,E192/C192)</f>
        <v>1</v>
      </c>
      <c r="E192" s="38" t="n">
        <f aca="false">SUM(E190:E191)</f>
        <v>11700</v>
      </c>
      <c r="F192" s="40"/>
    </row>
    <row r="194" customFormat="false" ht="15" hidden="false" customHeight="true" outlineLevel="0" collapsed="false">
      <c r="B194" s="32" t="s">
        <v>289</v>
      </c>
      <c r="C194" s="32"/>
      <c r="D194" s="32"/>
      <c r="E194" s="32"/>
      <c r="F194" s="32"/>
    </row>
    <row r="195" customFormat="false" ht="15" hidden="false" customHeight="true" outlineLevel="0" collapsed="false">
      <c r="B195" s="33" t="s">
        <v>290</v>
      </c>
      <c r="C195" s="34" t="n">
        <v>3450</v>
      </c>
      <c r="D195" s="35" t="n">
        <v>0.7</v>
      </c>
      <c r="E195" s="34" t="n">
        <f aca="false">C195*D195</f>
        <v>2415</v>
      </c>
      <c r="F195" s="36" t="s">
        <v>291</v>
      </c>
    </row>
    <row r="196" customFormat="false" ht="15" hidden="false" customHeight="true" outlineLevel="0" collapsed="false">
      <c r="B196" s="37" t="s">
        <v>292</v>
      </c>
      <c r="C196" s="38" t="n">
        <f aca="false">SUM(C195)</f>
        <v>3450</v>
      </c>
      <c r="D196" s="39" t="n">
        <f aca="false">IF(C196=0,0,E196/C196)</f>
        <v>0.7</v>
      </c>
      <c r="E196" s="38" t="n">
        <f aca="false">SUM(E195)</f>
        <v>2415</v>
      </c>
      <c r="F196" s="40"/>
    </row>
    <row r="198" customFormat="false" ht="15" hidden="false" customHeight="true" outlineLevel="0" collapsed="false">
      <c r="B198" s="32" t="s">
        <v>293</v>
      </c>
      <c r="C198" s="32"/>
      <c r="D198" s="32"/>
      <c r="E198" s="32"/>
      <c r="F198" s="32"/>
    </row>
    <row r="199" customFormat="false" ht="15" hidden="false" customHeight="true" outlineLevel="0" collapsed="false">
      <c r="B199" s="33" t="s">
        <v>294</v>
      </c>
      <c r="C199" s="34" t="n">
        <v>1250</v>
      </c>
      <c r="D199" s="35" t="n">
        <v>0.8</v>
      </c>
      <c r="E199" s="34" t="n">
        <f aca="false">C199*D199</f>
        <v>1000</v>
      </c>
      <c r="F199" s="36"/>
    </row>
    <row r="200" customFormat="false" ht="15" hidden="false" customHeight="true" outlineLevel="0" collapsed="false">
      <c r="B200" s="33" t="s">
        <v>295</v>
      </c>
      <c r="C200" s="34" t="n">
        <v>785</v>
      </c>
      <c r="D200" s="35" t="n">
        <v>1</v>
      </c>
      <c r="E200" s="34" t="n">
        <f aca="false">C200*D200</f>
        <v>785</v>
      </c>
      <c r="F200" s="36"/>
    </row>
    <row r="201" customFormat="false" ht="15" hidden="false" customHeight="true" outlineLevel="0" collapsed="false">
      <c r="B201" s="37" t="s">
        <v>296</v>
      </c>
      <c r="C201" s="38" t="n">
        <f aca="false">SUM(C199:C200)</f>
        <v>2035</v>
      </c>
      <c r="D201" s="39" t="n">
        <f aca="false">IF(C201=0,0,E201/C201)</f>
        <v>0.877149877149877</v>
      </c>
      <c r="E201" s="38" t="n">
        <f aca="false">SUM(E199:E200)</f>
        <v>1785</v>
      </c>
      <c r="F201" s="40"/>
    </row>
    <row r="203" customFormat="false" ht="15" hidden="false" customHeight="true" outlineLevel="0" collapsed="false">
      <c r="B203" s="32" t="s">
        <v>297</v>
      </c>
      <c r="C203" s="32"/>
      <c r="D203" s="32"/>
      <c r="E203" s="32"/>
      <c r="F203" s="32"/>
    </row>
    <row r="204" customFormat="false" ht="15" hidden="false" customHeight="true" outlineLevel="0" collapsed="false">
      <c r="B204" s="33" t="s">
        <v>298</v>
      </c>
      <c r="C204" s="34" t="n">
        <v>3250</v>
      </c>
      <c r="D204" s="35" t="n">
        <v>0.85</v>
      </c>
      <c r="E204" s="34" t="n">
        <f aca="false">C204*D204</f>
        <v>2762.5</v>
      </c>
      <c r="F204" s="36" t="s">
        <v>120</v>
      </c>
    </row>
    <row r="205" customFormat="false" ht="15" hidden="false" customHeight="true" outlineLevel="0" collapsed="false">
      <c r="B205" s="37" t="s">
        <v>299</v>
      </c>
      <c r="C205" s="38" t="n">
        <f aca="false">SUM(C204)</f>
        <v>3250</v>
      </c>
      <c r="D205" s="39" t="n">
        <f aca="false">IF(C205=0,0,E205/C205)</f>
        <v>0.85</v>
      </c>
      <c r="E205" s="38" t="n">
        <f aca="false">SUM(E204)</f>
        <v>2762.5</v>
      </c>
      <c r="F205" s="40"/>
    </row>
    <row r="207" customFormat="false" ht="15" hidden="false" customHeight="true" outlineLevel="0" collapsed="false">
      <c r="B207" s="32" t="s">
        <v>300</v>
      </c>
      <c r="C207" s="32"/>
      <c r="D207" s="32"/>
      <c r="E207" s="32"/>
      <c r="F207" s="32"/>
    </row>
    <row r="208" customFormat="false" ht="15" hidden="false" customHeight="true" outlineLevel="0" collapsed="false">
      <c r="B208" s="33" t="s">
        <v>301</v>
      </c>
      <c r="C208" s="34" t="n">
        <v>1200</v>
      </c>
      <c r="D208" s="35" t="n">
        <v>1</v>
      </c>
      <c r="E208" s="34" t="n">
        <f aca="false">C208*D208</f>
        <v>1200</v>
      </c>
      <c r="F208" s="36"/>
    </row>
    <row r="209" customFormat="false" ht="15" hidden="false" customHeight="true" outlineLevel="0" collapsed="false">
      <c r="B209" s="37" t="s">
        <v>302</v>
      </c>
      <c r="C209" s="38" t="n">
        <f aca="false">SUM(C208)</f>
        <v>1200</v>
      </c>
      <c r="D209" s="39" t="n">
        <f aca="false">IF(C209=0,0,E209/C209)</f>
        <v>1</v>
      </c>
      <c r="E209" s="38" t="n">
        <f aca="false">SUM(E208)</f>
        <v>1200</v>
      </c>
      <c r="F209" s="40"/>
    </row>
    <row r="211" customFormat="false" ht="15" hidden="false" customHeight="true" outlineLevel="0" collapsed="false">
      <c r="B211" s="42" t="s">
        <v>303</v>
      </c>
      <c r="C211" s="43" t="n">
        <f aca="false">C10+C14+C18+C23+C35+C39+C49+C54+C60+C67+C74+C82+C91+C98+C102+C107+C113+C120+C128+C134+C141+C148+C153+C157+C162+C166+C170+C174+C178+C183+C187+C192+C196+C201+C205+C209</f>
        <v>459646</v>
      </c>
      <c r="D211" s="44" t="n">
        <f aca="false">IF(C211=0,0,E211/C211)</f>
        <v>0.499009019984945</v>
      </c>
      <c r="E211" s="43" t="n">
        <f aca="false">E10+E14+E18+E23+E35+E39+E49+E54+E60+E67+E74+E82+E91+E98+E102+E107+E113+E120+E128+E134+E141+E148+E153+E157+E162+E166+E170+E174+E178+E183+E187+E192+E196+E201+E205+E209</f>
        <v>229367.5</v>
      </c>
      <c r="F211" s="45"/>
    </row>
  </sheetData>
  <mergeCells count="37">
    <mergeCell ref="B3:F3"/>
    <mergeCell ref="B6:F6"/>
    <mergeCell ref="B12:F12"/>
    <mergeCell ref="B16:F16"/>
    <mergeCell ref="B20:F20"/>
    <mergeCell ref="B25:F25"/>
    <mergeCell ref="B37:F37"/>
    <mergeCell ref="B41:F41"/>
    <mergeCell ref="B51:F51"/>
    <mergeCell ref="B56:F56"/>
    <mergeCell ref="B62:F62"/>
    <mergeCell ref="B69:F69"/>
    <mergeCell ref="B76:F76"/>
    <mergeCell ref="B84:F84"/>
    <mergeCell ref="B93:F93"/>
    <mergeCell ref="B100:F100"/>
    <mergeCell ref="B104:F104"/>
    <mergeCell ref="B109:F109"/>
    <mergeCell ref="B115:F115"/>
    <mergeCell ref="B122:F122"/>
    <mergeCell ref="B130:F130"/>
    <mergeCell ref="B136:F136"/>
    <mergeCell ref="B143:F143"/>
    <mergeCell ref="B150:F150"/>
    <mergeCell ref="B155:F155"/>
    <mergeCell ref="B159:F159"/>
    <mergeCell ref="B164:F164"/>
    <mergeCell ref="B168:F168"/>
    <mergeCell ref="B172:F172"/>
    <mergeCell ref="B176:F176"/>
    <mergeCell ref="B180:F180"/>
    <mergeCell ref="B185:F185"/>
    <mergeCell ref="B189:F189"/>
    <mergeCell ref="B194:F194"/>
    <mergeCell ref="B198:F198"/>
    <mergeCell ref="B203:F203"/>
    <mergeCell ref="B207:F207"/>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F21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46"/>
    <col collapsed="false" customWidth="true" hidden="false" outlineLevel="0" max="3" min="3" style="1" width="15"/>
    <col collapsed="false" customWidth="true" hidden="false" outlineLevel="0" max="4" min="4" style="1" width="12"/>
    <col collapsed="false" customWidth="true" hidden="false" outlineLevel="0" max="5" min="5" style="1" width="17"/>
    <col collapsed="false" customWidth="true" hidden="false" outlineLevel="0" max="6" min="6" style="1" width="30"/>
  </cols>
  <sheetData>
    <row r="2" customFormat="false" ht="19.5" hidden="false" customHeight="true" outlineLevel="0" collapsed="false">
      <c r="B2" s="21" t="s">
        <v>304</v>
      </c>
    </row>
    <row r="3" customFormat="false" ht="27.75" hidden="false" customHeight="true" outlineLevel="0" collapsed="false">
      <c r="B3" s="10" t="s">
        <v>305</v>
      </c>
      <c r="C3" s="10"/>
      <c r="D3" s="10"/>
      <c r="E3" s="10"/>
      <c r="F3" s="10"/>
    </row>
    <row r="5" customFormat="false" ht="21.75" hidden="false" customHeight="true" outlineLevel="0" collapsed="false">
      <c r="B5" s="23" t="s">
        <v>106</v>
      </c>
      <c r="C5" s="24" t="s">
        <v>107</v>
      </c>
      <c r="D5" s="24" t="s">
        <v>108</v>
      </c>
      <c r="E5" s="24" t="s">
        <v>109</v>
      </c>
      <c r="F5" s="24" t="s">
        <v>110</v>
      </c>
    </row>
    <row r="6" customFormat="false" ht="15" hidden="false" customHeight="true" outlineLevel="0" collapsed="false">
      <c r="B6" s="32" t="s">
        <v>253</v>
      </c>
      <c r="C6" s="32"/>
      <c r="D6" s="32"/>
      <c r="E6" s="32"/>
      <c r="F6" s="32"/>
    </row>
    <row r="7" customFormat="false" ht="15" hidden="false" customHeight="true" outlineLevel="0" collapsed="false">
      <c r="B7" s="33" t="s">
        <v>306</v>
      </c>
      <c r="C7" s="34" t="n">
        <v>218500</v>
      </c>
      <c r="D7" s="35" t="n">
        <v>0</v>
      </c>
      <c r="E7" s="34" t="n">
        <f aca="false">C7*D7</f>
        <v>0</v>
      </c>
      <c r="F7" s="36"/>
    </row>
    <row r="8" customFormat="false" ht="15" hidden="false" customHeight="true" outlineLevel="0" collapsed="false">
      <c r="B8" s="37" t="s">
        <v>255</v>
      </c>
      <c r="C8" s="38" t="n">
        <f aca="false">SUM(C7)</f>
        <v>218500</v>
      </c>
      <c r="D8" s="39" t="n">
        <f aca="false">IF(C8=0,0,E8/C8)</f>
        <v>0</v>
      </c>
      <c r="E8" s="38" t="n">
        <f aca="false">SUM(E7)</f>
        <v>0</v>
      </c>
      <c r="F8" s="40"/>
    </row>
    <row r="10" customFormat="false" ht="15" hidden="false" customHeight="true" outlineLevel="0" collapsed="false">
      <c r="B10" s="32" t="s">
        <v>275</v>
      </c>
      <c r="C10" s="32"/>
      <c r="D10" s="32"/>
      <c r="E10" s="32"/>
      <c r="F10" s="32"/>
    </row>
    <row r="11" customFormat="false" ht="15" hidden="false" customHeight="true" outlineLevel="0" collapsed="false">
      <c r="B11" s="33" t="s">
        <v>307</v>
      </c>
      <c r="C11" s="34" t="n">
        <v>6500</v>
      </c>
      <c r="D11" s="35" t="n">
        <v>1</v>
      </c>
      <c r="E11" s="34" t="n">
        <f aca="false">C11*D11</f>
        <v>6500</v>
      </c>
      <c r="F11" s="36" t="s">
        <v>277</v>
      </c>
    </row>
    <row r="12" customFormat="false" ht="15" hidden="false" customHeight="true" outlineLevel="0" collapsed="false">
      <c r="B12" s="37" t="s">
        <v>280</v>
      </c>
      <c r="C12" s="38" t="n">
        <f aca="false">SUM(C11)</f>
        <v>6500</v>
      </c>
      <c r="D12" s="39" t="n">
        <f aca="false">IF(C12=0,0,E12/C12)</f>
        <v>1</v>
      </c>
      <c r="E12" s="38" t="n">
        <f aca="false">SUM(E11)</f>
        <v>6500</v>
      </c>
      <c r="F12" s="40"/>
    </row>
    <row r="14" customFormat="false" ht="15" hidden="false" customHeight="true" outlineLevel="0" collapsed="false">
      <c r="B14" s="32" t="s">
        <v>308</v>
      </c>
      <c r="C14" s="32"/>
      <c r="D14" s="32"/>
      <c r="E14" s="32"/>
      <c r="F14" s="32"/>
    </row>
    <row r="15" customFormat="false" ht="15" hidden="false" customHeight="true" outlineLevel="0" collapsed="false">
      <c r="B15" s="33" t="s">
        <v>309</v>
      </c>
      <c r="C15" s="34" t="n">
        <v>4000</v>
      </c>
      <c r="D15" s="35" t="n">
        <v>1</v>
      </c>
      <c r="E15" s="34" t="n">
        <f aca="false">C15*D15</f>
        <v>4000</v>
      </c>
      <c r="F15" s="36" t="s">
        <v>279</v>
      </c>
    </row>
    <row r="16" customFormat="false" ht="15" hidden="false" customHeight="true" outlineLevel="0" collapsed="false">
      <c r="B16" s="37" t="s">
        <v>310</v>
      </c>
      <c r="C16" s="38" t="n">
        <f aca="false">SUM(C15)</f>
        <v>4000</v>
      </c>
      <c r="D16" s="39" t="n">
        <f aca="false">IF(C16=0,0,E16/C16)</f>
        <v>1</v>
      </c>
      <c r="E16" s="38" t="n">
        <f aca="false">SUM(E15)</f>
        <v>4000</v>
      </c>
      <c r="F16" s="40"/>
    </row>
    <row r="18" customFormat="false" ht="15" hidden="false" customHeight="true" outlineLevel="0" collapsed="false">
      <c r="B18" s="32" t="s">
        <v>311</v>
      </c>
      <c r="C18" s="32"/>
      <c r="D18" s="32"/>
      <c r="E18" s="32"/>
      <c r="F18" s="32"/>
    </row>
    <row r="19" customFormat="false" ht="15" hidden="false" customHeight="true" outlineLevel="0" collapsed="false">
      <c r="B19" s="33" t="s">
        <v>312</v>
      </c>
      <c r="C19" s="34" t="n">
        <v>2400</v>
      </c>
      <c r="D19" s="35" t="n">
        <v>1</v>
      </c>
      <c r="E19" s="34" t="n">
        <f aca="false">C19*D19</f>
        <v>2400</v>
      </c>
      <c r="F19" s="36" t="s">
        <v>113</v>
      </c>
    </row>
    <row r="20" customFormat="false" ht="15" hidden="false" customHeight="true" outlineLevel="0" collapsed="false">
      <c r="B20" s="37" t="s">
        <v>313</v>
      </c>
      <c r="C20" s="38" t="n">
        <f aca="false">SUM(C19)</f>
        <v>2400</v>
      </c>
      <c r="D20" s="39" t="n">
        <f aca="false">IF(C20=0,0,E20/C20)</f>
        <v>1</v>
      </c>
      <c r="E20" s="38" t="n">
        <f aca="false">SUM(E19)</f>
        <v>2400</v>
      </c>
      <c r="F20" s="40"/>
    </row>
    <row r="22" customFormat="false" ht="15" hidden="false" customHeight="true" outlineLevel="0" collapsed="false">
      <c r="B22" s="32" t="s">
        <v>125</v>
      </c>
      <c r="C22" s="32"/>
      <c r="D22" s="32"/>
      <c r="E22" s="32"/>
      <c r="F22" s="32"/>
    </row>
    <row r="23" customFormat="false" ht="15" hidden="false" customHeight="true" outlineLevel="0" collapsed="false">
      <c r="B23" s="33" t="s">
        <v>314</v>
      </c>
      <c r="C23" s="34" t="n">
        <v>8000</v>
      </c>
      <c r="D23" s="35" t="n">
        <v>1</v>
      </c>
      <c r="E23" s="34" t="n">
        <f aca="false">C23*D23</f>
        <v>8000</v>
      </c>
      <c r="F23" s="36" t="s">
        <v>120</v>
      </c>
    </row>
    <row r="24" customFormat="false" ht="15" hidden="false" customHeight="true" outlineLevel="0" collapsed="false">
      <c r="B24" s="33" t="s">
        <v>315</v>
      </c>
      <c r="C24" s="34" t="n">
        <v>5000</v>
      </c>
      <c r="D24" s="35" t="n">
        <v>1</v>
      </c>
      <c r="E24" s="34" t="n">
        <f aca="false">C24*D24</f>
        <v>5000</v>
      </c>
      <c r="F24" s="36" t="s">
        <v>120</v>
      </c>
    </row>
    <row r="25" customFormat="false" ht="15" hidden="false" customHeight="true" outlineLevel="0" collapsed="false">
      <c r="B25" s="33" t="s">
        <v>316</v>
      </c>
      <c r="C25" s="34" t="n">
        <v>2000</v>
      </c>
      <c r="D25" s="35" t="n">
        <v>1</v>
      </c>
      <c r="E25" s="34" t="n">
        <f aca="false">C25*D25</f>
        <v>2000</v>
      </c>
      <c r="F25" s="36" t="s">
        <v>120</v>
      </c>
    </row>
    <row r="26" customFormat="false" ht="15" hidden="false" customHeight="true" outlineLevel="0" collapsed="false">
      <c r="B26" s="33" t="s">
        <v>317</v>
      </c>
      <c r="C26" s="34" t="n">
        <v>20000</v>
      </c>
      <c r="D26" s="35" t="n">
        <v>0.85</v>
      </c>
      <c r="E26" s="34" t="n">
        <f aca="false">C26*D26</f>
        <v>17000</v>
      </c>
      <c r="F26" s="36" t="s">
        <v>318</v>
      </c>
    </row>
    <row r="27" customFormat="false" ht="15" hidden="false" customHeight="true" outlineLevel="0" collapsed="false">
      <c r="B27" s="37" t="s">
        <v>128</v>
      </c>
      <c r="C27" s="38" t="n">
        <f aca="false">SUM(C23:C26)</f>
        <v>35000</v>
      </c>
      <c r="D27" s="39" t="n">
        <f aca="false">IF(C27=0,0,E27/C27)</f>
        <v>0.914285714285714</v>
      </c>
      <c r="E27" s="38" t="n">
        <f aca="false">SUM(E23:E26)</f>
        <v>32000</v>
      </c>
      <c r="F27" s="40"/>
    </row>
    <row r="29" customFormat="false" ht="15" hidden="false" customHeight="true" outlineLevel="0" collapsed="false">
      <c r="B29" s="32" t="s">
        <v>319</v>
      </c>
      <c r="C29" s="32"/>
      <c r="D29" s="32"/>
      <c r="E29" s="32"/>
      <c r="F29" s="32"/>
    </row>
    <row r="30" customFormat="false" ht="15" hidden="false" customHeight="true" outlineLevel="0" collapsed="false">
      <c r="B30" s="33" t="s">
        <v>320</v>
      </c>
      <c r="C30" s="34" t="n">
        <v>400</v>
      </c>
      <c r="D30" s="41"/>
      <c r="E30" s="34" t="n">
        <f aca="false">C30*D30</f>
        <v>0</v>
      </c>
      <c r="F30" s="36"/>
    </row>
    <row r="31" customFormat="false" ht="15" hidden="false" customHeight="true" outlineLevel="0" collapsed="false">
      <c r="B31" s="37" t="s">
        <v>321</v>
      </c>
      <c r="C31" s="38" t="n">
        <f aca="false">SUM(C30)</f>
        <v>400</v>
      </c>
      <c r="D31" s="39" t="n">
        <f aca="false">IF(C31=0,0,E31/C31)</f>
        <v>0</v>
      </c>
      <c r="E31" s="38" t="n">
        <f aca="false">SUM(E30)</f>
        <v>0</v>
      </c>
      <c r="F31" s="40"/>
    </row>
    <row r="33" customFormat="false" ht="15" hidden="false" customHeight="true" outlineLevel="0" collapsed="false">
      <c r="B33" s="32" t="s">
        <v>322</v>
      </c>
      <c r="C33" s="32"/>
      <c r="D33" s="32"/>
      <c r="E33" s="32"/>
      <c r="F33" s="32"/>
    </row>
    <row r="34" customFormat="false" ht="15" hidden="false" customHeight="true" outlineLevel="0" collapsed="false">
      <c r="B34" s="33" t="s">
        <v>323</v>
      </c>
      <c r="C34" s="34" t="n">
        <v>79000</v>
      </c>
      <c r="D34" s="35" t="n">
        <v>0.65</v>
      </c>
      <c r="E34" s="34" t="n">
        <f aca="false">C34*D34</f>
        <v>51350</v>
      </c>
      <c r="F34" s="36" t="s">
        <v>120</v>
      </c>
    </row>
    <row r="35" customFormat="false" ht="15" hidden="false" customHeight="true" outlineLevel="0" collapsed="false">
      <c r="B35" s="33" t="s">
        <v>324</v>
      </c>
      <c r="C35" s="34" t="n">
        <v>79000</v>
      </c>
      <c r="D35" s="35" t="n">
        <v>0.65</v>
      </c>
      <c r="E35" s="34" t="n">
        <f aca="false">C35*D35</f>
        <v>51350</v>
      </c>
      <c r="F35" s="36" t="s">
        <v>120</v>
      </c>
    </row>
    <row r="36" customFormat="false" ht="15" hidden="false" customHeight="true" outlineLevel="0" collapsed="false">
      <c r="B36" s="33" t="s">
        <v>138</v>
      </c>
      <c r="C36" s="34" t="n">
        <v>10000</v>
      </c>
      <c r="D36" s="35" t="n">
        <v>1</v>
      </c>
      <c r="E36" s="34" t="n">
        <f aca="false">C36*D36</f>
        <v>10000</v>
      </c>
      <c r="F36" s="36" t="s">
        <v>120</v>
      </c>
    </row>
    <row r="37" customFormat="false" ht="15" hidden="false" customHeight="true" outlineLevel="0" collapsed="false">
      <c r="B37" s="33" t="s">
        <v>325</v>
      </c>
      <c r="C37" s="34" t="n">
        <v>75000</v>
      </c>
      <c r="D37" s="35" t="n">
        <v>0.65</v>
      </c>
      <c r="E37" s="34" t="n">
        <f aca="false">C37*D37</f>
        <v>48750</v>
      </c>
      <c r="F37" s="36" t="s">
        <v>120</v>
      </c>
    </row>
    <row r="38" customFormat="false" ht="15" hidden="false" customHeight="true" outlineLevel="0" collapsed="false">
      <c r="B38" s="33" t="s">
        <v>326</v>
      </c>
      <c r="C38" s="34" t="n">
        <v>250</v>
      </c>
      <c r="D38" s="35" t="n">
        <v>1</v>
      </c>
      <c r="E38" s="34" t="n">
        <f aca="false">C38*D38</f>
        <v>250</v>
      </c>
      <c r="F38" s="36" t="s">
        <v>327</v>
      </c>
    </row>
    <row r="39" customFormat="false" ht="15" hidden="false" customHeight="true" outlineLevel="0" collapsed="false">
      <c r="B39" s="33" t="s">
        <v>328</v>
      </c>
      <c r="C39" s="34" t="n">
        <v>449666.35</v>
      </c>
      <c r="D39" s="35" t="n">
        <v>0.7</v>
      </c>
      <c r="E39" s="34" t="n">
        <f aca="false">C39*D39</f>
        <v>314766.445</v>
      </c>
      <c r="F39" s="36"/>
    </row>
    <row r="40" customFormat="false" ht="15" hidden="false" customHeight="true" outlineLevel="0" collapsed="false">
      <c r="B40" s="37" t="s">
        <v>329</v>
      </c>
      <c r="C40" s="38" t="n">
        <f aca="false">SUM(C34:C39)</f>
        <v>692916.35</v>
      </c>
      <c r="D40" s="39" t="n">
        <f aca="false">IF(C40=0,0,E40/C40)</f>
        <v>0.687624768848361</v>
      </c>
      <c r="E40" s="38" t="n">
        <f aca="false">SUM(E34:E39)</f>
        <v>476466.445</v>
      </c>
      <c r="F40" s="40"/>
    </row>
    <row r="42" customFormat="false" ht="15" hidden="false" customHeight="true" outlineLevel="0" collapsed="false">
      <c r="B42" s="32" t="s">
        <v>330</v>
      </c>
      <c r="C42" s="32"/>
      <c r="D42" s="32"/>
      <c r="E42" s="32"/>
      <c r="F42" s="32"/>
    </row>
    <row r="43" customFormat="false" ht="15" hidden="false" customHeight="true" outlineLevel="0" collapsed="false">
      <c r="B43" s="33" t="s">
        <v>331</v>
      </c>
      <c r="C43" s="34" t="n">
        <v>2400</v>
      </c>
      <c r="D43" s="35" t="n">
        <v>1</v>
      </c>
      <c r="E43" s="34" t="n">
        <f aca="false">C43*D43</f>
        <v>2400</v>
      </c>
      <c r="F43" s="36" t="s">
        <v>332</v>
      </c>
    </row>
    <row r="44" customFormat="false" ht="15" hidden="false" customHeight="true" outlineLevel="0" collapsed="false">
      <c r="B44" s="33" t="s">
        <v>333</v>
      </c>
      <c r="C44" s="34" t="n">
        <v>33000</v>
      </c>
      <c r="D44" s="35" t="n">
        <v>1</v>
      </c>
      <c r="E44" s="34" t="n">
        <f aca="false">C44*D44</f>
        <v>33000</v>
      </c>
      <c r="F44" s="36" t="s">
        <v>332</v>
      </c>
    </row>
    <row r="45" customFormat="false" ht="15" hidden="false" customHeight="true" outlineLevel="0" collapsed="false">
      <c r="B45" s="33" t="s">
        <v>334</v>
      </c>
      <c r="C45" s="34" t="n">
        <v>500</v>
      </c>
      <c r="D45" s="35" t="n">
        <v>1</v>
      </c>
      <c r="E45" s="34" t="n">
        <f aca="false">C45*D45</f>
        <v>500</v>
      </c>
      <c r="F45" s="36" t="s">
        <v>332</v>
      </c>
    </row>
    <row r="46" customFormat="false" ht="15" hidden="false" customHeight="true" outlineLevel="0" collapsed="false">
      <c r="B46" s="37" t="s">
        <v>335</v>
      </c>
      <c r="C46" s="38" t="n">
        <f aca="false">SUM(C43:C45)</f>
        <v>35900</v>
      </c>
      <c r="D46" s="39" t="n">
        <f aca="false">IF(C46=0,0,E46/C46)</f>
        <v>1</v>
      </c>
      <c r="E46" s="38" t="n">
        <f aca="false">SUM(E43:E45)</f>
        <v>35900</v>
      </c>
      <c r="F46" s="40"/>
    </row>
    <row r="48" customFormat="false" ht="15" hidden="false" customHeight="true" outlineLevel="0" collapsed="false">
      <c r="B48" s="32" t="s">
        <v>336</v>
      </c>
      <c r="C48" s="32"/>
      <c r="D48" s="32"/>
      <c r="E48" s="32"/>
      <c r="F48" s="32"/>
    </row>
    <row r="49" customFormat="false" ht="15" hidden="false" customHeight="true" outlineLevel="0" collapsed="false">
      <c r="B49" s="33" t="s">
        <v>337</v>
      </c>
      <c r="C49" s="34" t="n">
        <v>8500</v>
      </c>
      <c r="D49" s="35" t="n">
        <v>1</v>
      </c>
      <c r="E49" s="34" t="n">
        <f aca="false">C49*D49</f>
        <v>8500</v>
      </c>
      <c r="F49" s="36" t="s">
        <v>116</v>
      </c>
    </row>
    <row r="50" customFormat="false" ht="15" hidden="false" customHeight="true" outlineLevel="0" collapsed="false">
      <c r="B50" s="37" t="s">
        <v>338</v>
      </c>
      <c r="C50" s="38" t="n">
        <f aca="false">SUM(C49)</f>
        <v>8500</v>
      </c>
      <c r="D50" s="39" t="n">
        <f aca="false">IF(C50=0,0,E50/C50)</f>
        <v>1</v>
      </c>
      <c r="E50" s="38" t="n">
        <f aca="false">SUM(E49)</f>
        <v>8500</v>
      </c>
      <c r="F50" s="40"/>
    </row>
    <row r="52" customFormat="false" ht="15" hidden="false" customHeight="true" outlineLevel="0" collapsed="false">
      <c r="B52" s="32" t="s">
        <v>339</v>
      </c>
      <c r="C52" s="32"/>
      <c r="D52" s="32"/>
      <c r="E52" s="32"/>
      <c r="F52" s="32"/>
    </row>
    <row r="53" customFormat="false" ht="15" hidden="false" customHeight="true" outlineLevel="0" collapsed="false">
      <c r="B53" s="33" t="s">
        <v>340</v>
      </c>
      <c r="C53" s="34" t="n">
        <v>3500</v>
      </c>
      <c r="D53" s="35" t="n">
        <v>1</v>
      </c>
      <c r="E53" s="34" t="n">
        <f aca="false">C53*D53</f>
        <v>3500</v>
      </c>
      <c r="F53" s="36" t="s">
        <v>341</v>
      </c>
    </row>
    <row r="54" customFormat="false" ht="15" hidden="false" customHeight="true" outlineLevel="0" collapsed="false">
      <c r="B54" s="33" t="s">
        <v>342</v>
      </c>
      <c r="C54" s="34" t="n">
        <v>300</v>
      </c>
      <c r="D54" s="35" t="n">
        <v>1</v>
      </c>
      <c r="E54" s="34" t="n">
        <f aca="false">C54*D54</f>
        <v>300</v>
      </c>
      <c r="F54" s="36" t="s">
        <v>341</v>
      </c>
    </row>
    <row r="55" customFormat="false" ht="15" hidden="false" customHeight="true" outlineLevel="0" collapsed="false">
      <c r="B55" s="33" t="s">
        <v>343</v>
      </c>
      <c r="C55" s="34" t="n">
        <v>6000</v>
      </c>
      <c r="D55" s="35" t="n">
        <v>1</v>
      </c>
      <c r="E55" s="34" t="n">
        <f aca="false">C55*D55</f>
        <v>6000</v>
      </c>
      <c r="F55" s="36" t="s">
        <v>341</v>
      </c>
    </row>
    <row r="56" customFormat="false" ht="15" hidden="false" customHeight="true" outlineLevel="0" collapsed="false">
      <c r="B56" s="37" t="s">
        <v>344</v>
      </c>
      <c r="C56" s="38" t="n">
        <f aca="false">SUM(C53:C55)</f>
        <v>9800</v>
      </c>
      <c r="D56" s="39" t="n">
        <f aca="false">IF(C56=0,0,E56/C56)</f>
        <v>1</v>
      </c>
      <c r="E56" s="38" t="n">
        <f aca="false">SUM(E53:E55)</f>
        <v>9800</v>
      </c>
      <c r="F56" s="40"/>
    </row>
    <row r="58" customFormat="false" ht="15" hidden="false" customHeight="true" outlineLevel="0" collapsed="false">
      <c r="B58" s="32" t="s">
        <v>248</v>
      </c>
      <c r="C58" s="32"/>
      <c r="D58" s="32"/>
      <c r="E58" s="32"/>
      <c r="F58" s="32"/>
    </row>
    <row r="59" customFormat="false" ht="15" hidden="false" customHeight="true" outlineLevel="0" collapsed="false">
      <c r="B59" s="33" t="s">
        <v>345</v>
      </c>
      <c r="C59" s="34" t="n">
        <v>2500</v>
      </c>
      <c r="D59" s="35" t="n">
        <v>1</v>
      </c>
      <c r="E59" s="34" t="n">
        <f aca="false">C59*D59</f>
        <v>2500</v>
      </c>
      <c r="F59" s="36" t="s">
        <v>250</v>
      </c>
    </row>
    <row r="60" customFormat="false" ht="15" hidden="false" customHeight="true" outlineLevel="0" collapsed="false">
      <c r="B60" s="33" t="s">
        <v>346</v>
      </c>
      <c r="C60" s="34" t="n">
        <v>2800</v>
      </c>
      <c r="D60" s="35" t="n">
        <v>0.5</v>
      </c>
      <c r="E60" s="34" t="n">
        <f aca="false">C60*D60</f>
        <v>1400</v>
      </c>
      <c r="F60" s="36" t="s">
        <v>250</v>
      </c>
    </row>
    <row r="61" customFormat="false" ht="15" hidden="false" customHeight="true" outlineLevel="0" collapsed="false">
      <c r="B61" s="37" t="s">
        <v>252</v>
      </c>
      <c r="C61" s="38" t="n">
        <f aca="false">SUM(C59:C60)</f>
        <v>5300</v>
      </c>
      <c r="D61" s="39" t="n">
        <f aca="false">IF(C61=0,0,E61/C61)</f>
        <v>0.735849056603774</v>
      </c>
      <c r="E61" s="38" t="n">
        <f aca="false">SUM(E59:E60)</f>
        <v>3900</v>
      </c>
      <c r="F61" s="40"/>
    </row>
    <row r="63" customFormat="false" ht="15" hidden="false" customHeight="true" outlineLevel="0" collapsed="false">
      <c r="B63" s="32" t="s">
        <v>347</v>
      </c>
      <c r="C63" s="32"/>
      <c r="D63" s="32"/>
      <c r="E63" s="32"/>
      <c r="F63" s="32"/>
    </row>
    <row r="64" customFormat="false" ht="15" hidden="false" customHeight="true" outlineLevel="0" collapsed="false">
      <c r="B64" s="33" t="s">
        <v>348</v>
      </c>
      <c r="C64" s="34" t="n">
        <v>55000</v>
      </c>
      <c r="D64" s="35" t="n">
        <v>1</v>
      </c>
      <c r="E64" s="34" t="n">
        <f aca="false">C64*D64</f>
        <v>55000</v>
      </c>
      <c r="F64" s="36" t="s">
        <v>349</v>
      </c>
    </row>
    <row r="65" customFormat="false" ht="15" hidden="false" customHeight="true" outlineLevel="0" collapsed="false">
      <c r="B65" s="33" t="s">
        <v>350</v>
      </c>
      <c r="C65" s="34" t="n">
        <v>4200</v>
      </c>
      <c r="D65" s="35" t="n">
        <v>1</v>
      </c>
      <c r="E65" s="34" t="n">
        <f aca="false">C65*D65</f>
        <v>4200</v>
      </c>
      <c r="F65" s="36" t="s">
        <v>120</v>
      </c>
    </row>
    <row r="66" customFormat="false" ht="15" hidden="false" customHeight="true" outlineLevel="0" collapsed="false">
      <c r="B66" s="33" t="s">
        <v>351</v>
      </c>
      <c r="C66" s="34" t="n">
        <v>2000</v>
      </c>
      <c r="D66" s="35" t="n">
        <v>1</v>
      </c>
      <c r="E66" s="34" t="n">
        <f aca="false">C66*D66</f>
        <v>2000</v>
      </c>
      <c r="F66" s="36" t="s">
        <v>349</v>
      </c>
    </row>
    <row r="67" customFormat="false" ht="15" hidden="false" customHeight="true" outlineLevel="0" collapsed="false">
      <c r="B67" s="33" t="s">
        <v>352</v>
      </c>
      <c r="C67" s="34" t="n">
        <v>4000</v>
      </c>
      <c r="D67" s="35" t="n">
        <v>1</v>
      </c>
      <c r="E67" s="34" t="n">
        <f aca="false">C67*D67</f>
        <v>4000</v>
      </c>
      <c r="F67" s="36"/>
    </row>
    <row r="68" customFormat="false" ht="15" hidden="false" customHeight="true" outlineLevel="0" collapsed="false">
      <c r="B68" s="33" t="s">
        <v>353</v>
      </c>
      <c r="C68" s="34" t="n">
        <v>35000</v>
      </c>
      <c r="D68" s="35" t="n">
        <v>0.5</v>
      </c>
      <c r="E68" s="34" t="n">
        <f aca="false">C68*D68</f>
        <v>17500</v>
      </c>
      <c r="F68" s="36" t="s">
        <v>349</v>
      </c>
    </row>
    <row r="69" customFormat="false" ht="15" hidden="false" customHeight="true" outlineLevel="0" collapsed="false">
      <c r="B69" s="33" t="s">
        <v>354</v>
      </c>
      <c r="C69" s="34" t="n">
        <v>10000</v>
      </c>
      <c r="D69" s="35" t="n">
        <v>1</v>
      </c>
      <c r="E69" s="34" t="n">
        <f aca="false">C69*D69</f>
        <v>10000</v>
      </c>
      <c r="F69" s="36" t="s">
        <v>349</v>
      </c>
    </row>
    <row r="70" customFormat="false" ht="15" hidden="false" customHeight="true" outlineLevel="0" collapsed="false">
      <c r="B70" s="33" t="s">
        <v>355</v>
      </c>
      <c r="C70" s="34" t="n">
        <v>8000</v>
      </c>
      <c r="D70" s="35" t="n">
        <v>0</v>
      </c>
      <c r="E70" s="34" t="n">
        <f aca="false">C70*D70</f>
        <v>0</v>
      </c>
      <c r="F70" s="36" t="s">
        <v>120</v>
      </c>
    </row>
    <row r="71" customFormat="false" ht="15" hidden="false" customHeight="true" outlineLevel="0" collapsed="false">
      <c r="B71" s="33" t="s">
        <v>356</v>
      </c>
      <c r="C71" s="34" t="n">
        <v>6000</v>
      </c>
      <c r="D71" s="35" t="n">
        <v>0</v>
      </c>
      <c r="E71" s="34" t="n">
        <f aca="false">C71*D71</f>
        <v>0</v>
      </c>
      <c r="F71" s="36" t="s">
        <v>258</v>
      </c>
    </row>
    <row r="72" customFormat="false" ht="15" hidden="false" customHeight="true" outlineLevel="0" collapsed="false">
      <c r="B72" s="33" t="s">
        <v>357</v>
      </c>
      <c r="C72" s="34" t="n">
        <v>1500</v>
      </c>
      <c r="D72" s="35" t="n">
        <v>1</v>
      </c>
      <c r="E72" s="34" t="n">
        <f aca="false">C72*D72</f>
        <v>1500</v>
      </c>
      <c r="F72" s="36" t="s">
        <v>120</v>
      </c>
    </row>
    <row r="73" customFormat="false" ht="15" hidden="false" customHeight="true" outlineLevel="0" collapsed="false">
      <c r="B73" s="33" t="s">
        <v>358</v>
      </c>
      <c r="C73" s="34" t="n">
        <v>10500</v>
      </c>
      <c r="D73" s="35" t="n">
        <v>1</v>
      </c>
      <c r="E73" s="34" t="n">
        <f aca="false">C73*D73</f>
        <v>10500</v>
      </c>
      <c r="F73" s="36" t="s">
        <v>120</v>
      </c>
    </row>
    <row r="74" customFormat="false" ht="15" hidden="false" customHeight="true" outlineLevel="0" collapsed="false">
      <c r="B74" s="33" t="s">
        <v>359</v>
      </c>
      <c r="C74" s="34" t="n">
        <v>6000</v>
      </c>
      <c r="D74" s="35" t="n">
        <v>1</v>
      </c>
      <c r="E74" s="34" t="n">
        <f aca="false">C74*D74</f>
        <v>6000</v>
      </c>
      <c r="F74" s="36" t="s">
        <v>120</v>
      </c>
    </row>
    <row r="75" customFormat="false" ht="15" hidden="false" customHeight="true" outlineLevel="0" collapsed="false">
      <c r="B75" s="33" t="s">
        <v>360</v>
      </c>
      <c r="C75" s="34" t="n">
        <v>6500</v>
      </c>
      <c r="D75" s="35" t="n">
        <v>1</v>
      </c>
      <c r="E75" s="34" t="n">
        <f aca="false">C75*D75</f>
        <v>6500</v>
      </c>
      <c r="F75" s="36" t="s">
        <v>120</v>
      </c>
    </row>
    <row r="76" customFormat="false" ht="15" hidden="false" customHeight="true" outlineLevel="0" collapsed="false">
      <c r="B76" s="33" t="s">
        <v>361</v>
      </c>
      <c r="C76" s="34" t="n">
        <v>1000</v>
      </c>
      <c r="D76" s="35" t="n">
        <v>1</v>
      </c>
      <c r="E76" s="34" t="n">
        <f aca="false">C76*D76</f>
        <v>1000</v>
      </c>
      <c r="F76" s="36" t="s">
        <v>120</v>
      </c>
    </row>
    <row r="77" customFormat="false" ht="15" hidden="false" customHeight="true" outlineLevel="0" collapsed="false">
      <c r="B77" s="33" t="s">
        <v>362</v>
      </c>
      <c r="C77" s="34" t="n">
        <v>1200</v>
      </c>
      <c r="D77" s="35" t="n">
        <v>0</v>
      </c>
      <c r="E77" s="34" t="n">
        <f aca="false">C77*D77</f>
        <v>0</v>
      </c>
      <c r="F77" s="36" t="s">
        <v>120</v>
      </c>
    </row>
    <row r="78" customFormat="false" ht="15" hidden="false" customHeight="true" outlineLevel="0" collapsed="false">
      <c r="B78" s="37" t="s">
        <v>363</v>
      </c>
      <c r="C78" s="38" t="n">
        <f aca="false">SUM(C64:C77)</f>
        <v>150900</v>
      </c>
      <c r="D78" s="39" t="n">
        <f aca="false">IF(C78=0,0,E78/C78)</f>
        <v>0.783300198807157</v>
      </c>
      <c r="E78" s="38" t="n">
        <f aca="false">SUM(E64:E77)</f>
        <v>118200</v>
      </c>
      <c r="F78" s="40"/>
    </row>
    <row r="80" customFormat="false" ht="15" hidden="false" customHeight="true" outlineLevel="0" collapsed="false">
      <c r="B80" s="32" t="s">
        <v>211</v>
      </c>
      <c r="C80" s="32"/>
      <c r="D80" s="32"/>
      <c r="E80" s="32"/>
      <c r="F80" s="32"/>
    </row>
    <row r="81" customFormat="false" ht="15" hidden="false" customHeight="true" outlineLevel="0" collapsed="false">
      <c r="B81" s="33" t="s">
        <v>364</v>
      </c>
      <c r="C81" s="34" t="n">
        <v>2000</v>
      </c>
      <c r="D81" s="35" t="n">
        <v>1</v>
      </c>
      <c r="E81" s="34" t="n">
        <f aca="false">C81*D81</f>
        <v>2000</v>
      </c>
      <c r="F81" s="36" t="s">
        <v>213</v>
      </c>
    </row>
    <row r="82" customFormat="false" ht="15" hidden="false" customHeight="true" outlineLevel="0" collapsed="false">
      <c r="B82" s="33" t="s">
        <v>365</v>
      </c>
      <c r="C82" s="34" t="n">
        <v>16000</v>
      </c>
      <c r="D82" s="35" t="n">
        <v>1</v>
      </c>
      <c r="E82" s="34" t="n">
        <f aca="false">C82*D82</f>
        <v>16000</v>
      </c>
      <c r="F82" s="36" t="s">
        <v>213</v>
      </c>
    </row>
    <row r="83" customFormat="false" ht="15" hidden="false" customHeight="true" outlineLevel="0" collapsed="false">
      <c r="B83" s="33" t="s">
        <v>215</v>
      </c>
      <c r="C83" s="34" t="n">
        <v>16000</v>
      </c>
      <c r="D83" s="35" t="n">
        <v>0</v>
      </c>
      <c r="E83" s="34" t="n">
        <f aca="false">C83*D83</f>
        <v>0</v>
      </c>
      <c r="F83" s="36" t="s">
        <v>213</v>
      </c>
    </row>
    <row r="84" customFormat="false" ht="15" hidden="false" customHeight="true" outlineLevel="0" collapsed="false">
      <c r="B84" s="33" t="s">
        <v>119</v>
      </c>
      <c r="C84" s="34" t="n">
        <v>15000</v>
      </c>
      <c r="D84" s="35" t="n">
        <v>0</v>
      </c>
      <c r="E84" s="34" t="n">
        <f aca="false">C84*D84</f>
        <v>0</v>
      </c>
      <c r="F84" s="36" t="s">
        <v>213</v>
      </c>
    </row>
    <row r="85" customFormat="false" ht="15" hidden="false" customHeight="true" outlineLevel="0" collapsed="false">
      <c r="B85" s="33" t="s">
        <v>366</v>
      </c>
      <c r="C85" s="34" t="n">
        <v>6000</v>
      </c>
      <c r="D85" s="35" t="n">
        <v>0</v>
      </c>
      <c r="E85" s="34" t="n">
        <f aca="false">C85*D85</f>
        <v>0</v>
      </c>
      <c r="F85" s="36" t="s">
        <v>213</v>
      </c>
    </row>
    <row r="86" customFormat="false" ht="15" hidden="false" customHeight="true" outlineLevel="0" collapsed="false">
      <c r="B86" s="33" t="s">
        <v>367</v>
      </c>
      <c r="C86" s="34" t="n">
        <v>15000</v>
      </c>
      <c r="D86" s="35" t="n">
        <v>0.5</v>
      </c>
      <c r="E86" s="34" t="n">
        <f aca="false">C86*D86</f>
        <v>7500</v>
      </c>
      <c r="F86" s="36" t="s">
        <v>213</v>
      </c>
    </row>
    <row r="87" customFormat="false" ht="15" hidden="false" customHeight="true" outlineLevel="0" collapsed="false">
      <c r="B87" s="37" t="s">
        <v>216</v>
      </c>
      <c r="C87" s="38" t="n">
        <f aca="false">SUM(C81:C86)</f>
        <v>70000</v>
      </c>
      <c r="D87" s="39" t="n">
        <f aca="false">IF(C87=0,0,E87/C87)</f>
        <v>0.364285714285714</v>
      </c>
      <c r="E87" s="38" t="n">
        <f aca="false">SUM(E81:E86)</f>
        <v>25500</v>
      </c>
      <c r="F87" s="40"/>
    </row>
    <row r="89" customFormat="false" ht="15" hidden="false" customHeight="true" outlineLevel="0" collapsed="false">
      <c r="B89" s="32" t="s">
        <v>144</v>
      </c>
      <c r="C89" s="32"/>
      <c r="D89" s="32"/>
      <c r="E89" s="32"/>
      <c r="F89" s="32"/>
    </row>
    <row r="90" customFormat="false" ht="15" hidden="false" customHeight="true" outlineLevel="0" collapsed="false">
      <c r="B90" s="33" t="s">
        <v>368</v>
      </c>
      <c r="C90" s="34" t="n">
        <v>35000</v>
      </c>
      <c r="D90" s="35" t="n">
        <v>0.7</v>
      </c>
      <c r="E90" s="34" t="n">
        <f aca="false">C90*D90</f>
        <v>24500</v>
      </c>
      <c r="F90" s="36" t="s">
        <v>146</v>
      </c>
    </row>
    <row r="91" customFormat="false" ht="15" hidden="false" customHeight="true" outlineLevel="0" collapsed="false">
      <c r="B91" s="33" t="s">
        <v>369</v>
      </c>
      <c r="C91" s="34" t="n">
        <v>35000</v>
      </c>
      <c r="D91" s="35" t="n">
        <v>0</v>
      </c>
      <c r="E91" s="34" t="n">
        <f aca="false">C91*D91</f>
        <v>0</v>
      </c>
      <c r="F91" s="36" t="s">
        <v>146</v>
      </c>
    </row>
    <row r="92" customFormat="false" ht="15" hidden="false" customHeight="true" outlineLevel="0" collapsed="false">
      <c r="B92" s="33" t="s">
        <v>370</v>
      </c>
      <c r="C92" s="34" t="n">
        <v>7000</v>
      </c>
      <c r="D92" s="35" t="n">
        <v>0</v>
      </c>
      <c r="E92" s="34" t="n">
        <f aca="false">C92*D92</f>
        <v>0</v>
      </c>
      <c r="F92" s="36" t="s">
        <v>146</v>
      </c>
    </row>
    <row r="93" customFormat="false" ht="15" hidden="false" customHeight="true" outlineLevel="0" collapsed="false">
      <c r="B93" s="33" t="s">
        <v>371</v>
      </c>
      <c r="C93" s="34" t="n">
        <v>2500</v>
      </c>
      <c r="D93" s="35" t="n">
        <v>0</v>
      </c>
      <c r="E93" s="34" t="n">
        <f aca="false">C93*D93</f>
        <v>0</v>
      </c>
      <c r="F93" s="36" t="s">
        <v>146</v>
      </c>
    </row>
    <row r="94" customFormat="false" ht="15" hidden="false" customHeight="true" outlineLevel="0" collapsed="false">
      <c r="B94" s="33" t="s">
        <v>372</v>
      </c>
      <c r="C94" s="34" t="n">
        <v>25500</v>
      </c>
      <c r="D94" s="35" t="n">
        <v>1</v>
      </c>
      <c r="E94" s="34" t="n">
        <f aca="false">C94*D94</f>
        <v>25500</v>
      </c>
      <c r="F94" s="36" t="s">
        <v>146</v>
      </c>
    </row>
    <row r="95" customFormat="false" ht="15" hidden="false" customHeight="true" outlineLevel="0" collapsed="false">
      <c r="B95" s="33" t="s">
        <v>373</v>
      </c>
      <c r="C95" s="34" t="n">
        <v>17000</v>
      </c>
      <c r="D95" s="35" t="n">
        <v>0.5</v>
      </c>
      <c r="E95" s="34" t="n">
        <f aca="false">C95*D95</f>
        <v>8500</v>
      </c>
      <c r="F95" s="36" t="s">
        <v>146</v>
      </c>
    </row>
    <row r="96" customFormat="false" ht="15" hidden="false" customHeight="true" outlineLevel="0" collapsed="false">
      <c r="B96" s="37" t="s">
        <v>153</v>
      </c>
      <c r="C96" s="38" t="n">
        <f aca="false">SUM(C90:C95)</f>
        <v>122000</v>
      </c>
      <c r="D96" s="39" t="n">
        <f aca="false">IF(C96=0,0,E96/C96)</f>
        <v>0.479508196721311</v>
      </c>
      <c r="E96" s="38" t="n">
        <f aca="false">SUM(E90:E95)</f>
        <v>58500</v>
      </c>
      <c r="F96" s="40"/>
    </row>
    <row r="98" customFormat="false" ht="15" hidden="false" customHeight="true" outlineLevel="0" collapsed="false">
      <c r="B98" s="32" t="s">
        <v>172</v>
      </c>
      <c r="C98" s="32"/>
      <c r="D98" s="32"/>
      <c r="E98" s="32"/>
      <c r="F98" s="32"/>
    </row>
    <row r="99" customFormat="false" ht="15" hidden="false" customHeight="true" outlineLevel="0" collapsed="false">
      <c r="B99" s="33" t="s">
        <v>374</v>
      </c>
      <c r="C99" s="34" t="n">
        <v>35000</v>
      </c>
      <c r="D99" s="35" t="n">
        <v>0</v>
      </c>
      <c r="E99" s="34" t="n">
        <f aca="false">C99*D99</f>
        <v>0</v>
      </c>
      <c r="F99" s="36" t="s">
        <v>175</v>
      </c>
    </row>
    <row r="100" customFormat="false" ht="15" hidden="false" customHeight="true" outlineLevel="0" collapsed="false">
      <c r="B100" s="33" t="s">
        <v>375</v>
      </c>
      <c r="C100" s="34" t="n">
        <v>4700</v>
      </c>
      <c r="D100" s="35" t="n">
        <v>0</v>
      </c>
      <c r="E100" s="34" t="n">
        <f aca="false">C100*D100</f>
        <v>0</v>
      </c>
      <c r="F100" s="36" t="s">
        <v>175</v>
      </c>
    </row>
    <row r="101" customFormat="false" ht="15" hidden="false" customHeight="true" outlineLevel="0" collapsed="false">
      <c r="B101" s="33" t="s">
        <v>376</v>
      </c>
      <c r="C101" s="34" t="n">
        <v>5000</v>
      </c>
      <c r="D101" s="35" t="n">
        <v>0</v>
      </c>
      <c r="E101" s="34" t="n">
        <f aca="false">C101*D101</f>
        <v>0</v>
      </c>
      <c r="F101" s="36" t="s">
        <v>175</v>
      </c>
    </row>
    <row r="102" customFormat="false" ht="15" hidden="false" customHeight="true" outlineLevel="0" collapsed="false">
      <c r="B102" s="33" t="s">
        <v>377</v>
      </c>
      <c r="C102" s="34" t="n">
        <v>7500</v>
      </c>
      <c r="D102" s="35" t="n">
        <v>0</v>
      </c>
      <c r="E102" s="34" t="n">
        <f aca="false">C102*D102</f>
        <v>0</v>
      </c>
      <c r="F102" s="36" t="s">
        <v>175</v>
      </c>
    </row>
    <row r="103" customFormat="false" ht="15" hidden="false" customHeight="true" outlineLevel="0" collapsed="false">
      <c r="B103" s="37" t="s">
        <v>178</v>
      </c>
      <c r="C103" s="38" t="n">
        <f aca="false">SUM(C99:C102)</f>
        <v>52200</v>
      </c>
      <c r="D103" s="39" t="n">
        <f aca="false">IF(C103=0,0,E103/C103)</f>
        <v>0</v>
      </c>
      <c r="E103" s="38" t="n">
        <f aca="false">SUM(E99:E102)</f>
        <v>0</v>
      </c>
      <c r="F103" s="40"/>
    </row>
    <row r="105" customFormat="false" ht="15" hidden="false" customHeight="true" outlineLevel="0" collapsed="false">
      <c r="B105" s="32" t="s">
        <v>378</v>
      </c>
      <c r="C105" s="32"/>
      <c r="D105" s="32"/>
      <c r="E105" s="32"/>
      <c r="F105" s="32"/>
    </row>
    <row r="106" customFormat="false" ht="15" hidden="false" customHeight="true" outlineLevel="0" collapsed="false">
      <c r="B106" s="33" t="s">
        <v>379</v>
      </c>
      <c r="C106" s="34" t="n">
        <v>28000</v>
      </c>
      <c r="D106" s="35" t="n">
        <v>0</v>
      </c>
      <c r="E106" s="34" t="n">
        <f aca="false">C106*D106</f>
        <v>0</v>
      </c>
      <c r="F106" s="36" t="s">
        <v>167</v>
      </c>
    </row>
    <row r="107" customFormat="false" ht="15" hidden="false" customHeight="true" outlineLevel="0" collapsed="false">
      <c r="B107" s="33" t="s">
        <v>380</v>
      </c>
      <c r="C107" s="34" t="n">
        <v>11000</v>
      </c>
      <c r="D107" s="35" t="n">
        <v>0</v>
      </c>
      <c r="E107" s="34" t="n">
        <f aca="false">C107*D107</f>
        <v>0</v>
      </c>
      <c r="F107" s="36" t="s">
        <v>167</v>
      </c>
    </row>
    <row r="108" customFormat="false" ht="15" hidden="false" customHeight="true" outlineLevel="0" collapsed="false">
      <c r="B108" s="37" t="s">
        <v>381</v>
      </c>
      <c r="C108" s="38" t="n">
        <f aca="false">SUM(C106:C107)</f>
        <v>39000</v>
      </c>
      <c r="D108" s="39" t="n">
        <f aca="false">IF(C108=0,0,E108/C108)</f>
        <v>0</v>
      </c>
      <c r="E108" s="38" t="n">
        <f aca="false">SUM(E106:E107)</f>
        <v>0</v>
      </c>
      <c r="F108" s="40"/>
    </row>
    <row r="110" customFormat="false" ht="15" hidden="false" customHeight="true" outlineLevel="0" collapsed="false">
      <c r="B110" s="32" t="s">
        <v>382</v>
      </c>
      <c r="C110" s="32"/>
      <c r="D110" s="32"/>
      <c r="E110" s="32"/>
      <c r="F110" s="32"/>
    </row>
    <row r="111" customFormat="false" ht="15" hidden="false" customHeight="true" outlineLevel="0" collapsed="false">
      <c r="B111" s="33" t="s">
        <v>383</v>
      </c>
      <c r="C111" s="34" t="n">
        <v>80000</v>
      </c>
      <c r="D111" s="35" t="n">
        <v>0</v>
      </c>
      <c r="E111" s="34" t="n">
        <f aca="false">C111*D111</f>
        <v>0</v>
      </c>
      <c r="F111" s="36" t="s">
        <v>204</v>
      </c>
    </row>
    <row r="112" customFormat="false" ht="15" hidden="false" customHeight="true" outlineLevel="0" collapsed="false">
      <c r="B112" s="33" t="s">
        <v>384</v>
      </c>
      <c r="C112" s="34" t="n">
        <v>25000</v>
      </c>
      <c r="D112" s="35" t="n">
        <v>0</v>
      </c>
      <c r="E112" s="34" t="n">
        <f aca="false">C112*D112</f>
        <v>0</v>
      </c>
      <c r="F112" s="36" t="s">
        <v>208</v>
      </c>
    </row>
    <row r="113" customFormat="false" ht="15" hidden="false" customHeight="true" outlineLevel="0" collapsed="false">
      <c r="B113" s="33" t="s">
        <v>385</v>
      </c>
      <c r="C113" s="34" t="n">
        <v>6000</v>
      </c>
      <c r="D113" s="35" t="n">
        <v>0</v>
      </c>
      <c r="E113" s="34" t="n">
        <f aca="false">C113*D113</f>
        <v>0</v>
      </c>
      <c r="F113" s="36" t="s">
        <v>204</v>
      </c>
    </row>
    <row r="114" customFormat="false" ht="15" hidden="false" customHeight="true" outlineLevel="0" collapsed="false">
      <c r="B114" s="37" t="s">
        <v>386</v>
      </c>
      <c r="C114" s="38" t="n">
        <f aca="false">SUM(C111:C113)</f>
        <v>111000</v>
      </c>
      <c r="D114" s="39" t="n">
        <f aca="false">IF(C114=0,0,E114/C114)</f>
        <v>0</v>
      </c>
      <c r="E114" s="38" t="n">
        <f aca="false">SUM(E111:E113)</f>
        <v>0</v>
      </c>
      <c r="F114" s="40"/>
    </row>
    <row r="116" customFormat="false" ht="15" hidden="false" customHeight="true" outlineLevel="0" collapsed="false">
      <c r="B116" s="32" t="s">
        <v>281</v>
      </c>
      <c r="C116" s="32"/>
      <c r="D116" s="32"/>
      <c r="E116" s="32"/>
      <c r="F116" s="32"/>
    </row>
    <row r="117" customFormat="false" ht="15" hidden="false" customHeight="true" outlineLevel="0" collapsed="false">
      <c r="B117" s="33" t="s">
        <v>387</v>
      </c>
      <c r="C117" s="34" t="n">
        <v>25000</v>
      </c>
      <c r="D117" s="35" t="n">
        <v>0</v>
      </c>
      <c r="E117" s="34" t="n">
        <f aca="false">C117*D117</f>
        <v>0</v>
      </c>
      <c r="F117" s="36" t="s">
        <v>175</v>
      </c>
    </row>
    <row r="118" customFormat="false" ht="15" hidden="false" customHeight="true" outlineLevel="0" collapsed="false">
      <c r="B118" s="33" t="s">
        <v>388</v>
      </c>
      <c r="C118" s="34" t="n">
        <v>20000</v>
      </c>
      <c r="D118" s="35" t="n">
        <v>0</v>
      </c>
      <c r="E118" s="34" t="n">
        <f aca="false">C118*D118</f>
        <v>0</v>
      </c>
      <c r="F118" s="36" t="s">
        <v>175</v>
      </c>
    </row>
    <row r="119" customFormat="false" ht="15" hidden="false" customHeight="true" outlineLevel="0" collapsed="false">
      <c r="B119" s="37" t="s">
        <v>283</v>
      </c>
      <c r="C119" s="38" t="n">
        <f aca="false">SUM(C117:C118)</f>
        <v>45000</v>
      </c>
      <c r="D119" s="39" t="n">
        <f aca="false">IF(C119=0,0,E119/C119)</f>
        <v>0</v>
      </c>
      <c r="E119" s="38" t="n">
        <f aca="false">SUM(E117:E118)</f>
        <v>0</v>
      </c>
      <c r="F119" s="40"/>
    </row>
    <row r="121" customFormat="false" ht="15" hidden="false" customHeight="true" outlineLevel="0" collapsed="false">
      <c r="B121" s="32" t="s">
        <v>389</v>
      </c>
      <c r="C121" s="32"/>
      <c r="D121" s="32"/>
      <c r="E121" s="32"/>
      <c r="F121" s="32"/>
    </row>
    <row r="122" customFormat="false" ht="15" hidden="false" customHeight="true" outlineLevel="0" collapsed="false">
      <c r="B122" s="33" t="s">
        <v>390</v>
      </c>
      <c r="C122" s="34" t="n">
        <v>2000</v>
      </c>
      <c r="D122" s="35" t="n">
        <v>1</v>
      </c>
      <c r="E122" s="34" t="n">
        <f aca="false">C122*D122</f>
        <v>2000</v>
      </c>
      <c r="F122" s="36" t="s">
        <v>391</v>
      </c>
    </row>
    <row r="123" customFormat="false" ht="15" hidden="false" customHeight="true" outlineLevel="0" collapsed="false">
      <c r="B123" s="33" t="s">
        <v>392</v>
      </c>
      <c r="C123" s="34" t="n">
        <v>4500</v>
      </c>
      <c r="D123" s="35" t="n">
        <v>1</v>
      </c>
      <c r="E123" s="34" t="n">
        <f aca="false">C123*D123</f>
        <v>4500</v>
      </c>
      <c r="F123" s="36" t="s">
        <v>116</v>
      </c>
    </row>
    <row r="124" customFormat="false" ht="15" hidden="false" customHeight="true" outlineLevel="0" collapsed="false">
      <c r="B124" s="33" t="s">
        <v>393</v>
      </c>
      <c r="C124" s="34" t="n">
        <v>2000</v>
      </c>
      <c r="D124" s="35" t="n">
        <v>1</v>
      </c>
      <c r="E124" s="34" t="n">
        <f aca="false">C124*D124</f>
        <v>2000</v>
      </c>
      <c r="F124" s="36" t="s">
        <v>318</v>
      </c>
    </row>
    <row r="125" customFormat="false" ht="15" hidden="false" customHeight="true" outlineLevel="0" collapsed="false">
      <c r="B125" s="33" t="s">
        <v>394</v>
      </c>
      <c r="C125" s="34" t="n">
        <v>8900</v>
      </c>
      <c r="D125" s="35" t="n">
        <v>0</v>
      </c>
      <c r="E125" s="34" t="n">
        <f aca="false">C125*D125</f>
        <v>0</v>
      </c>
      <c r="F125" s="36"/>
    </row>
    <row r="126" customFormat="false" ht="15" hidden="false" customHeight="true" outlineLevel="0" collapsed="false">
      <c r="B126" s="37" t="s">
        <v>395</v>
      </c>
      <c r="C126" s="38" t="n">
        <f aca="false">SUM(C122:C125)</f>
        <v>17400</v>
      </c>
      <c r="D126" s="39" t="n">
        <f aca="false">IF(C126=0,0,E126/C126)</f>
        <v>0.488505747126437</v>
      </c>
      <c r="E126" s="38" t="n">
        <f aca="false">SUM(E122:E125)</f>
        <v>8500</v>
      </c>
      <c r="F126" s="40"/>
    </row>
    <row r="128" customFormat="false" ht="15" hidden="false" customHeight="true" outlineLevel="0" collapsed="false">
      <c r="B128" s="32" t="s">
        <v>187</v>
      </c>
      <c r="C128" s="32"/>
      <c r="D128" s="32"/>
      <c r="E128" s="32"/>
      <c r="F128" s="32"/>
    </row>
    <row r="129" customFormat="false" ht="15" hidden="false" customHeight="true" outlineLevel="0" collapsed="false">
      <c r="B129" s="33" t="s">
        <v>396</v>
      </c>
      <c r="C129" s="34" t="n">
        <v>2000</v>
      </c>
      <c r="D129" s="35" t="n">
        <v>0</v>
      </c>
      <c r="E129" s="34" t="n">
        <f aca="false">C129*D129</f>
        <v>0</v>
      </c>
      <c r="F129" s="36" t="s">
        <v>189</v>
      </c>
    </row>
    <row r="130" customFormat="false" ht="15" hidden="false" customHeight="true" outlineLevel="0" collapsed="false">
      <c r="B130" s="33" t="s">
        <v>397</v>
      </c>
      <c r="C130" s="34" t="n">
        <v>1000</v>
      </c>
      <c r="D130" s="35" t="n">
        <v>0</v>
      </c>
      <c r="E130" s="34" t="n">
        <f aca="false">C130*D130</f>
        <v>0</v>
      </c>
      <c r="F130" s="36" t="s">
        <v>189</v>
      </c>
    </row>
    <row r="131" customFormat="false" ht="15" hidden="false" customHeight="true" outlineLevel="0" collapsed="false">
      <c r="B131" s="33" t="s">
        <v>398</v>
      </c>
      <c r="C131" s="34" t="n">
        <v>11000</v>
      </c>
      <c r="D131" s="35" t="n">
        <v>0</v>
      </c>
      <c r="E131" s="34" t="n">
        <f aca="false">C131*D131</f>
        <v>0</v>
      </c>
      <c r="F131" s="36" t="s">
        <v>189</v>
      </c>
    </row>
    <row r="132" customFormat="false" ht="15" hidden="false" customHeight="true" outlineLevel="0" collapsed="false">
      <c r="B132" s="33" t="s">
        <v>399</v>
      </c>
      <c r="C132" s="34" t="n">
        <v>1000</v>
      </c>
      <c r="D132" s="35" t="n">
        <v>0</v>
      </c>
      <c r="E132" s="34" t="n">
        <f aca="false">C132*D132</f>
        <v>0</v>
      </c>
      <c r="F132" s="36" t="s">
        <v>189</v>
      </c>
    </row>
    <row r="133" customFormat="false" ht="15" hidden="false" customHeight="true" outlineLevel="0" collapsed="false">
      <c r="B133" s="33" t="s">
        <v>400</v>
      </c>
      <c r="C133" s="34" t="n">
        <v>4000</v>
      </c>
      <c r="D133" s="35" t="n">
        <v>0</v>
      </c>
      <c r="E133" s="34" t="n">
        <f aca="false">C133*D133</f>
        <v>0</v>
      </c>
      <c r="F133" s="36" t="s">
        <v>189</v>
      </c>
    </row>
    <row r="134" customFormat="false" ht="15" hidden="false" customHeight="true" outlineLevel="0" collapsed="false">
      <c r="B134" s="37" t="s">
        <v>195</v>
      </c>
      <c r="C134" s="38" t="n">
        <f aca="false">SUM(C129:C133)</f>
        <v>19000</v>
      </c>
      <c r="D134" s="39" t="n">
        <f aca="false">IF(C134=0,0,E134/C134)</f>
        <v>0</v>
      </c>
      <c r="E134" s="38" t="n">
        <f aca="false">SUM(E129:E133)</f>
        <v>0</v>
      </c>
      <c r="F134" s="40"/>
    </row>
    <row r="136" customFormat="false" ht="15" hidden="false" customHeight="true" outlineLevel="0" collapsed="false">
      <c r="B136" s="32" t="s">
        <v>179</v>
      </c>
      <c r="C136" s="32"/>
      <c r="D136" s="32"/>
      <c r="E136" s="32"/>
      <c r="F136" s="32"/>
    </row>
    <row r="137" customFormat="false" ht="15" hidden="false" customHeight="true" outlineLevel="0" collapsed="false">
      <c r="B137" s="33" t="s">
        <v>401</v>
      </c>
      <c r="C137" s="34" t="n">
        <v>15000</v>
      </c>
      <c r="D137" s="35" t="n">
        <v>0.5</v>
      </c>
      <c r="E137" s="34" t="n">
        <f aca="false">C137*D137</f>
        <v>7500</v>
      </c>
      <c r="F137" s="36" t="s">
        <v>181</v>
      </c>
    </row>
    <row r="138" customFormat="false" ht="15" hidden="false" customHeight="true" outlineLevel="0" collapsed="false">
      <c r="B138" s="33" t="s">
        <v>402</v>
      </c>
      <c r="C138" s="34" t="n">
        <v>15000</v>
      </c>
      <c r="D138" s="35" t="n">
        <v>0</v>
      </c>
      <c r="E138" s="34" t="n">
        <f aca="false">C138*D138</f>
        <v>0</v>
      </c>
      <c r="F138" s="36" t="s">
        <v>181</v>
      </c>
    </row>
    <row r="139" customFormat="false" ht="15" hidden="false" customHeight="true" outlineLevel="0" collapsed="false">
      <c r="B139" s="33" t="s">
        <v>403</v>
      </c>
      <c r="C139" s="34" t="n">
        <v>6000</v>
      </c>
      <c r="D139" s="35" t="n">
        <v>0</v>
      </c>
      <c r="E139" s="34" t="n">
        <f aca="false">C139*D139</f>
        <v>0</v>
      </c>
      <c r="F139" s="36" t="s">
        <v>181</v>
      </c>
    </row>
    <row r="140" customFormat="false" ht="15" hidden="false" customHeight="true" outlineLevel="0" collapsed="false">
      <c r="B140" s="33" t="s">
        <v>404</v>
      </c>
      <c r="C140" s="34" t="n">
        <v>4000</v>
      </c>
      <c r="D140" s="35" t="n">
        <v>0</v>
      </c>
      <c r="E140" s="34" t="n">
        <f aca="false">C140*D140</f>
        <v>0</v>
      </c>
      <c r="F140" s="36" t="s">
        <v>181</v>
      </c>
    </row>
    <row r="141" customFormat="false" ht="15" hidden="false" customHeight="true" outlineLevel="0" collapsed="false">
      <c r="B141" s="37" t="s">
        <v>186</v>
      </c>
      <c r="C141" s="38" t="n">
        <f aca="false">SUM(C137:C140)</f>
        <v>40000</v>
      </c>
      <c r="D141" s="39" t="n">
        <f aca="false">IF(C141=0,0,E141/C141)</f>
        <v>0.1875</v>
      </c>
      <c r="E141" s="38" t="n">
        <f aca="false">SUM(E137:E140)</f>
        <v>7500</v>
      </c>
      <c r="F141" s="40"/>
    </row>
    <row r="143" customFormat="false" ht="15" hidden="false" customHeight="true" outlineLevel="0" collapsed="false">
      <c r="B143" s="32" t="s">
        <v>223</v>
      </c>
      <c r="C143" s="32"/>
      <c r="D143" s="32"/>
      <c r="E143" s="32"/>
      <c r="F143" s="32"/>
    </row>
    <row r="144" customFormat="false" ht="15" hidden="false" customHeight="true" outlineLevel="0" collapsed="false">
      <c r="B144" s="33" t="s">
        <v>405</v>
      </c>
      <c r="C144" s="34" t="n">
        <v>35000</v>
      </c>
      <c r="D144" s="35" t="n">
        <v>0</v>
      </c>
      <c r="E144" s="34" t="n">
        <f aca="false">C144*D144</f>
        <v>0</v>
      </c>
      <c r="F144" s="36" t="s">
        <v>225</v>
      </c>
    </row>
    <row r="145" customFormat="false" ht="15" hidden="false" customHeight="true" outlineLevel="0" collapsed="false">
      <c r="B145" s="33" t="s">
        <v>406</v>
      </c>
      <c r="C145" s="34" t="n">
        <v>2000</v>
      </c>
      <c r="D145" s="35" t="n">
        <v>0</v>
      </c>
      <c r="E145" s="34" t="n">
        <f aca="false">C145*D145</f>
        <v>0</v>
      </c>
      <c r="F145" s="36" t="s">
        <v>225</v>
      </c>
    </row>
    <row r="146" customFormat="false" ht="15" hidden="false" customHeight="true" outlineLevel="0" collapsed="false">
      <c r="B146" s="37" t="s">
        <v>230</v>
      </c>
      <c r="C146" s="38" t="n">
        <f aca="false">SUM(C144:C145)</f>
        <v>37000</v>
      </c>
      <c r="D146" s="39" t="n">
        <f aca="false">IF(C146=0,0,E146/C146)</f>
        <v>0</v>
      </c>
      <c r="E146" s="38" t="n">
        <f aca="false">SUM(E144:E145)</f>
        <v>0</v>
      </c>
      <c r="F146" s="40"/>
    </row>
    <row r="148" customFormat="false" ht="15" hidden="false" customHeight="true" outlineLevel="0" collapsed="false">
      <c r="B148" s="32" t="s">
        <v>154</v>
      </c>
      <c r="C148" s="32"/>
      <c r="D148" s="32"/>
      <c r="E148" s="32"/>
      <c r="F148" s="32"/>
    </row>
    <row r="149" customFormat="false" ht="15" hidden="false" customHeight="true" outlineLevel="0" collapsed="false">
      <c r="B149" s="33" t="s">
        <v>407</v>
      </c>
      <c r="C149" s="34" t="n">
        <v>42000</v>
      </c>
      <c r="D149" s="35" t="n">
        <v>0</v>
      </c>
      <c r="E149" s="34" t="n">
        <f aca="false">C149*D149</f>
        <v>0</v>
      </c>
      <c r="F149" s="36" t="s">
        <v>156</v>
      </c>
    </row>
    <row r="150" customFormat="false" ht="15" hidden="false" customHeight="true" outlineLevel="0" collapsed="false">
      <c r="B150" s="33" t="s">
        <v>408</v>
      </c>
      <c r="C150" s="34" t="n">
        <v>5000</v>
      </c>
      <c r="D150" s="35" t="n">
        <v>0</v>
      </c>
      <c r="E150" s="34" t="n">
        <f aca="false">C150*D150</f>
        <v>0</v>
      </c>
      <c r="F150" s="36" t="s">
        <v>156</v>
      </c>
    </row>
    <row r="151" customFormat="false" ht="15" hidden="false" customHeight="true" outlineLevel="0" collapsed="false">
      <c r="B151" s="33" t="s">
        <v>409</v>
      </c>
      <c r="C151" s="34" t="n">
        <v>1000</v>
      </c>
      <c r="D151" s="35" t="n">
        <v>0</v>
      </c>
      <c r="E151" s="34" t="n">
        <f aca="false">C151*D151</f>
        <v>0</v>
      </c>
      <c r="F151" s="36" t="s">
        <v>156</v>
      </c>
    </row>
    <row r="152" customFormat="false" ht="15" hidden="false" customHeight="true" outlineLevel="0" collapsed="false">
      <c r="B152" s="37" t="s">
        <v>158</v>
      </c>
      <c r="C152" s="38" t="n">
        <f aca="false">SUM(C149:C151)</f>
        <v>48000</v>
      </c>
      <c r="D152" s="39" t="n">
        <f aca="false">IF(C152=0,0,E152/C152)</f>
        <v>0</v>
      </c>
      <c r="E152" s="38" t="n">
        <f aca="false">SUM(E149:E151)</f>
        <v>0</v>
      </c>
      <c r="F152" s="40"/>
    </row>
    <row r="154" customFormat="false" ht="15" hidden="false" customHeight="true" outlineLevel="0" collapsed="false">
      <c r="B154" s="32" t="s">
        <v>410</v>
      </c>
      <c r="C154" s="32"/>
      <c r="D154" s="32"/>
      <c r="E154" s="32"/>
      <c r="F154" s="32"/>
    </row>
    <row r="155" customFormat="false" ht="15" hidden="false" customHeight="true" outlineLevel="0" collapsed="false">
      <c r="B155" s="33" t="s">
        <v>411</v>
      </c>
      <c r="C155" s="34" t="n">
        <v>2500</v>
      </c>
      <c r="D155" s="35" t="n">
        <v>0.5</v>
      </c>
      <c r="E155" s="34" t="n">
        <f aca="false">C155*D155</f>
        <v>1250</v>
      </c>
      <c r="F155" s="36" t="s">
        <v>412</v>
      </c>
    </row>
    <row r="156" customFormat="false" ht="15" hidden="false" customHeight="true" outlineLevel="0" collapsed="false">
      <c r="B156" s="33" t="s">
        <v>413</v>
      </c>
      <c r="C156" s="34" t="n">
        <v>2500</v>
      </c>
      <c r="D156" s="35" t="n">
        <v>0</v>
      </c>
      <c r="E156" s="34" t="n">
        <f aca="false">C156*D156</f>
        <v>0</v>
      </c>
      <c r="F156" s="36"/>
    </row>
    <row r="157" customFormat="false" ht="15" hidden="false" customHeight="true" outlineLevel="0" collapsed="false">
      <c r="B157" s="37" t="s">
        <v>414</v>
      </c>
      <c r="C157" s="38" t="n">
        <f aca="false">SUM(C155:C156)</f>
        <v>5000</v>
      </c>
      <c r="D157" s="39" t="n">
        <f aca="false">IF(C157=0,0,E157/C157)</f>
        <v>0.25</v>
      </c>
      <c r="E157" s="38" t="n">
        <f aca="false">SUM(E155:E156)</f>
        <v>1250</v>
      </c>
      <c r="F157" s="40"/>
    </row>
    <row r="159" customFormat="false" ht="15" hidden="false" customHeight="true" outlineLevel="0" collapsed="false">
      <c r="B159" s="32" t="s">
        <v>196</v>
      </c>
      <c r="C159" s="32"/>
      <c r="D159" s="32"/>
      <c r="E159" s="32"/>
      <c r="F159" s="32"/>
    </row>
    <row r="160" customFormat="false" ht="15" hidden="false" customHeight="true" outlineLevel="0" collapsed="false">
      <c r="B160" s="33" t="s">
        <v>415</v>
      </c>
      <c r="C160" s="34" t="n">
        <v>5000</v>
      </c>
      <c r="D160" s="35" t="n">
        <v>0</v>
      </c>
      <c r="E160" s="34" t="n">
        <f aca="false">C160*D160</f>
        <v>0</v>
      </c>
      <c r="F160" s="36"/>
    </row>
    <row r="161" customFormat="false" ht="15" hidden="false" customHeight="true" outlineLevel="0" collapsed="false">
      <c r="B161" s="33" t="s">
        <v>416</v>
      </c>
      <c r="C161" s="34" t="n">
        <v>1000</v>
      </c>
      <c r="D161" s="35" t="n">
        <v>0</v>
      </c>
      <c r="E161" s="34" t="n">
        <f aca="false">C161*D161</f>
        <v>0</v>
      </c>
      <c r="F161" s="36"/>
    </row>
    <row r="162" customFormat="false" ht="15" hidden="false" customHeight="true" outlineLevel="0" collapsed="false">
      <c r="B162" s="37" t="s">
        <v>201</v>
      </c>
      <c r="C162" s="38" t="n">
        <f aca="false">SUM(C160:C161)</f>
        <v>6000</v>
      </c>
      <c r="D162" s="39" t="n">
        <f aca="false">IF(C162=0,0,E162/C162)</f>
        <v>0</v>
      </c>
      <c r="E162" s="38" t="n">
        <f aca="false">SUM(E160:E161)</f>
        <v>0</v>
      </c>
      <c r="F162" s="40"/>
    </row>
    <row r="164" customFormat="false" ht="15" hidden="false" customHeight="true" outlineLevel="0" collapsed="false">
      <c r="B164" s="32" t="s">
        <v>417</v>
      </c>
      <c r="C164" s="32"/>
      <c r="D164" s="32"/>
      <c r="E164" s="32"/>
      <c r="F164" s="32"/>
    </row>
    <row r="165" customFormat="false" ht="15" hidden="false" customHeight="true" outlineLevel="0" collapsed="false">
      <c r="B165" s="33" t="s">
        <v>418</v>
      </c>
      <c r="C165" s="34" t="n">
        <v>20000</v>
      </c>
      <c r="D165" s="35" t="n">
        <v>0</v>
      </c>
      <c r="E165" s="34" t="n">
        <f aca="false">C165*D165</f>
        <v>0</v>
      </c>
      <c r="F165" s="36"/>
    </row>
    <row r="166" customFormat="false" ht="15" hidden="false" customHeight="true" outlineLevel="0" collapsed="false">
      <c r="B166" s="33" t="s">
        <v>419</v>
      </c>
      <c r="C166" s="34" t="n">
        <v>4000</v>
      </c>
      <c r="D166" s="35" t="n">
        <v>0</v>
      </c>
      <c r="E166" s="34" t="n">
        <f aca="false">C166*D166</f>
        <v>0</v>
      </c>
      <c r="F166" s="36"/>
    </row>
    <row r="167" customFormat="false" ht="15" hidden="false" customHeight="true" outlineLevel="0" collapsed="false">
      <c r="B167" s="33" t="s">
        <v>420</v>
      </c>
      <c r="C167" s="34" t="n">
        <v>4000</v>
      </c>
      <c r="D167" s="35" t="n">
        <v>0</v>
      </c>
      <c r="E167" s="34" t="n">
        <f aca="false">C167*D167</f>
        <v>0</v>
      </c>
      <c r="F167" s="36"/>
    </row>
    <row r="168" customFormat="false" ht="15" hidden="false" customHeight="true" outlineLevel="0" collapsed="false">
      <c r="B168" s="33" t="s">
        <v>421</v>
      </c>
      <c r="C168" s="34" t="n">
        <v>700</v>
      </c>
      <c r="D168" s="35" t="n">
        <v>0</v>
      </c>
      <c r="E168" s="34" t="n">
        <f aca="false">C168*D168</f>
        <v>0</v>
      </c>
      <c r="F168" s="36"/>
    </row>
    <row r="169" customFormat="false" ht="15" hidden="false" customHeight="true" outlineLevel="0" collapsed="false">
      <c r="B169" s="33" t="s">
        <v>422</v>
      </c>
      <c r="C169" s="34" t="n">
        <v>40000</v>
      </c>
      <c r="D169" s="35" t="n">
        <v>0</v>
      </c>
      <c r="E169" s="34" t="n">
        <f aca="false">C169*D169</f>
        <v>0</v>
      </c>
      <c r="F169" s="36" t="s">
        <v>161</v>
      </c>
    </row>
    <row r="170" customFormat="false" ht="15" hidden="false" customHeight="true" outlineLevel="0" collapsed="false">
      <c r="B170" s="37" t="s">
        <v>423</v>
      </c>
      <c r="C170" s="38" t="n">
        <f aca="false">SUM(C165:C169)</f>
        <v>68700</v>
      </c>
      <c r="D170" s="39" t="n">
        <f aca="false">IF(C170=0,0,E170/C170)</f>
        <v>0</v>
      </c>
      <c r="E170" s="38" t="n">
        <f aca="false">SUM(E165:E169)</f>
        <v>0</v>
      </c>
      <c r="F170" s="40"/>
    </row>
    <row r="172" customFormat="false" ht="15" hidden="false" customHeight="true" outlineLevel="0" collapsed="false">
      <c r="B172" s="32" t="s">
        <v>424</v>
      </c>
      <c r="C172" s="32"/>
      <c r="D172" s="32"/>
      <c r="E172" s="32"/>
      <c r="F172" s="32"/>
    </row>
    <row r="173" customFormat="false" ht="15" hidden="false" customHeight="true" outlineLevel="0" collapsed="false">
      <c r="B173" s="33" t="s">
        <v>425</v>
      </c>
      <c r="C173" s="34" t="n">
        <v>3500</v>
      </c>
      <c r="D173" s="35" t="n">
        <v>0</v>
      </c>
      <c r="E173" s="34" t="n">
        <f aca="false">C173*D173</f>
        <v>0</v>
      </c>
      <c r="F173" s="36" t="s">
        <v>391</v>
      </c>
    </row>
    <row r="174" customFormat="false" ht="15" hidden="false" customHeight="true" outlineLevel="0" collapsed="false">
      <c r="B174" s="33" t="s">
        <v>426</v>
      </c>
      <c r="C174" s="34" t="n">
        <v>8500</v>
      </c>
      <c r="D174" s="35" t="n">
        <v>0</v>
      </c>
      <c r="E174" s="34" t="n">
        <f aca="false">C174*D174</f>
        <v>0</v>
      </c>
      <c r="F174" s="36" t="s">
        <v>427</v>
      </c>
    </row>
    <row r="175" customFormat="false" ht="15" hidden="false" customHeight="true" outlineLevel="0" collapsed="false">
      <c r="B175" s="33" t="s">
        <v>428</v>
      </c>
      <c r="C175" s="34" t="n">
        <v>2000</v>
      </c>
      <c r="D175" s="35" t="n">
        <v>0</v>
      </c>
      <c r="E175" s="34" t="n">
        <f aca="false">C175*D175</f>
        <v>0</v>
      </c>
      <c r="F175" s="36" t="s">
        <v>391</v>
      </c>
    </row>
    <row r="176" customFormat="false" ht="15" hidden="false" customHeight="true" outlineLevel="0" collapsed="false">
      <c r="B176" s="33" t="s">
        <v>429</v>
      </c>
      <c r="C176" s="34" t="n">
        <v>1500</v>
      </c>
      <c r="D176" s="35" t="n">
        <v>0</v>
      </c>
      <c r="E176" s="34" t="n">
        <f aca="false">C176*D176</f>
        <v>0</v>
      </c>
      <c r="F176" s="36"/>
    </row>
    <row r="177" customFormat="false" ht="15" hidden="false" customHeight="true" outlineLevel="0" collapsed="false">
      <c r="B177" s="33" t="s">
        <v>430</v>
      </c>
      <c r="C177" s="34" t="n">
        <v>500</v>
      </c>
      <c r="D177" s="35" t="n">
        <v>0</v>
      </c>
      <c r="E177" s="34" t="n">
        <f aca="false">C177*D177</f>
        <v>0</v>
      </c>
      <c r="F177" s="36" t="s">
        <v>120</v>
      </c>
    </row>
    <row r="178" customFormat="false" ht="15" hidden="false" customHeight="true" outlineLevel="0" collapsed="false">
      <c r="B178" s="37" t="s">
        <v>431</v>
      </c>
      <c r="C178" s="38" t="n">
        <f aca="false">SUM(C173:C177)</f>
        <v>16000</v>
      </c>
      <c r="D178" s="39" t="n">
        <f aca="false">IF(C178=0,0,E178/C178)</f>
        <v>0</v>
      </c>
      <c r="E178" s="38" t="n">
        <f aca="false">SUM(E173:E177)</f>
        <v>0</v>
      </c>
      <c r="F178" s="40"/>
    </row>
    <row r="180" customFormat="false" ht="15" hidden="false" customHeight="true" outlineLevel="0" collapsed="false">
      <c r="B180" s="32" t="s">
        <v>432</v>
      </c>
      <c r="C180" s="32"/>
      <c r="D180" s="32"/>
      <c r="E180" s="32"/>
      <c r="F180" s="32"/>
    </row>
    <row r="181" customFormat="false" ht="15" hidden="false" customHeight="true" outlineLevel="0" collapsed="false">
      <c r="B181" s="33" t="s">
        <v>433</v>
      </c>
      <c r="C181" s="34" t="n">
        <v>40000</v>
      </c>
      <c r="D181" s="35" t="n">
        <v>0</v>
      </c>
      <c r="E181" s="34" t="n">
        <f aca="false">C181*D181</f>
        <v>0</v>
      </c>
      <c r="F181" s="36" t="s">
        <v>120</v>
      </c>
    </row>
    <row r="182" customFormat="false" ht="15" hidden="false" customHeight="true" outlineLevel="0" collapsed="false">
      <c r="B182" s="33" t="s">
        <v>434</v>
      </c>
      <c r="C182" s="34" t="n">
        <v>25000</v>
      </c>
      <c r="D182" s="35" t="n">
        <v>0</v>
      </c>
      <c r="E182" s="34" t="n">
        <f aca="false">C182*D182</f>
        <v>0</v>
      </c>
      <c r="F182" s="36" t="s">
        <v>435</v>
      </c>
    </row>
    <row r="183" customFormat="false" ht="15" hidden="false" customHeight="true" outlineLevel="0" collapsed="false">
      <c r="B183" s="33" t="s">
        <v>436</v>
      </c>
      <c r="C183" s="34" t="n">
        <v>10000</v>
      </c>
      <c r="D183" s="35" t="n">
        <v>0</v>
      </c>
      <c r="E183" s="34" t="n">
        <f aca="false">C183*D183</f>
        <v>0</v>
      </c>
      <c r="F183" s="36" t="s">
        <v>435</v>
      </c>
    </row>
    <row r="184" customFormat="false" ht="15" hidden="false" customHeight="true" outlineLevel="0" collapsed="false">
      <c r="B184" s="37" t="s">
        <v>437</v>
      </c>
      <c r="C184" s="38" t="n">
        <f aca="false">SUM(C181:C183)</f>
        <v>75000</v>
      </c>
      <c r="D184" s="39" t="n">
        <f aca="false">IF(C184=0,0,E184/C184)</f>
        <v>0</v>
      </c>
      <c r="E184" s="38" t="n">
        <f aca="false">SUM(E181:E183)</f>
        <v>0</v>
      </c>
      <c r="F184" s="40"/>
    </row>
    <row r="186" customFormat="false" ht="15" hidden="false" customHeight="true" outlineLevel="0" collapsed="false">
      <c r="B186" s="32" t="s">
        <v>438</v>
      </c>
      <c r="C186" s="32"/>
      <c r="D186" s="32"/>
      <c r="E186" s="32"/>
      <c r="F186" s="32"/>
    </row>
    <row r="187" customFormat="false" ht="15" hidden="false" customHeight="true" outlineLevel="0" collapsed="false">
      <c r="B187" s="33" t="s">
        <v>439</v>
      </c>
      <c r="C187" s="34" t="n">
        <v>2000</v>
      </c>
      <c r="D187" s="35" t="n">
        <v>0</v>
      </c>
      <c r="E187" s="34" t="n">
        <f aca="false">C187*D187</f>
        <v>0</v>
      </c>
      <c r="F187" s="36"/>
    </row>
    <row r="188" customFormat="false" ht="15" hidden="false" customHeight="true" outlineLevel="0" collapsed="false">
      <c r="B188" s="37" t="s">
        <v>440</v>
      </c>
      <c r="C188" s="38" t="n">
        <f aca="false">SUM(C187)</f>
        <v>2000</v>
      </c>
      <c r="D188" s="39" t="n">
        <f aca="false">IF(C188=0,0,E188/C188)</f>
        <v>0</v>
      </c>
      <c r="E188" s="38" t="n">
        <f aca="false">SUM(E187)</f>
        <v>0</v>
      </c>
      <c r="F188" s="40"/>
    </row>
    <row r="190" customFormat="false" ht="15" hidden="false" customHeight="true" outlineLevel="0" collapsed="false">
      <c r="B190" s="32" t="s">
        <v>441</v>
      </c>
      <c r="C190" s="32"/>
      <c r="D190" s="32"/>
      <c r="E190" s="32"/>
      <c r="F190" s="32"/>
    </row>
    <row r="191" customFormat="false" ht="15" hidden="false" customHeight="true" outlineLevel="0" collapsed="false">
      <c r="B191" s="33" t="s">
        <v>442</v>
      </c>
      <c r="C191" s="34" t="n">
        <v>3000</v>
      </c>
      <c r="D191" s="35" t="n">
        <v>0</v>
      </c>
      <c r="E191" s="34" t="n">
        <f aca="false">C191*D191</f>
        <v>0</v>
      </c>
      <c r="F191" s="36"/>
    </row>
    <row r="192" customFormat="false" ht="15" hidden="false" customHeight="true" outlineLevel="0" collapsed="false">
      <c r="B192" s="37" t="s">
        <v>443</v>
      </c>
      <c r="C192" s="38" t="n">
        <f aca="false">SUM(C191)</f>
        <v>3000</v>
      </c>
      <c r="D192" s="39" t="n">
        <f aca="false">IF(C192=0,0,E192/C192)</f>
        <v>0</v>
      </c>
      <c r="E192" s="38" t="n">
        <f aca="false">SUM(E191)</f>
        <v>0</v>
      </c>
      <c r="F192" s="40"/>
    </row>
    <row r="194" customFormat="false" ht="15" hidden="false" customHeight="true" outlineLevel="0" collapsed="false">
      <c r="B194" s="32" t="s">
        <v>444</v>
      </c>
      <c r="C194" s="32"/>
      <c r="D194" s="32"/>
      <c r="E194" s="32"/>
      <c r="F194" s="32"/>
    </row>
    <row r="195" customFormat="false" ht="15" hidden="false" customHeight="true" outlineLevel="0" collapsed="false">
      <c r="B195" s="33" t="s">
        <v>445</v>
      </c>
      <c r="C195" s="34" t="n">
        <v>20000</v>
      </c>
      <c r="D195" s="35" t="n">
        <v>0.4</v>
      </c>
      <c r="E195" s="34" t="n">
        <f aca="false">C195*D195</f>
        <v>8000</v>
      </c>
      <c r="F195" s="36" t="s">
        <v>225</v>
      </c>
    </row>
    <row r="196" customFormat="false" ht="15" hidden="false" customHeight="true" outlineLevel="0" collapsed="false">
      <c r="B196" s="37" t="s">
        <v>446</v>
      </c>
      <c r="C196" s="38" t="n">
        <f aca="false">SUM(C195)</f>
        <v>20000</v>
      </c>
      <c r="D196" s="39" t="n">
        <f aca="false">IF(C196=0,0,E196/C196)</f>
        <v>0.4</v>
      </c>
      <c r="E196" s="38" t="n">
        <f aca="false">SUM(E195)</f>
        <v>8000</v>
      </c>
      <c r="F196" s="40"/>
    </row>
    <row r="198" customFormat="false" ht="15" hidden="false" customHeight="true" outlineLevel="0" collapsed="false">
      <c r="B198" s="32" t="s">
        <v>447</v>
      </c>
      <c r="C198" s="32"/>
      <c r="D198" s="32"/>
      <c r="E198" s="32"/>
      <c r="F198" s="32"/>
    </row>
    <row r="199" customFormat="false" ht="15" hidden="false" customHeight="true" outlineLevel="0" collapsed="false">
      <c r="B199" s="33" t="s">
        <v>448</v>
      </c>
      <c r="C199" s="34" t="n">
        <v>4500</v>
      </c>
      <c r="D199" s="35" t="n">
        <v>0</v>
      </c>
      <c r="E199" s="34" t="n">
        <f aca="false">C199*D199</f>
        <v>0</v>
      </c>
      <c r="F199" s="36" t="s">
        <v>449</v>
      </c>
    </row>
    <row r="200" customFormat="false" ht="15" hidden="false" customHeight="true" outlineLevel="0" collapsed="false">
      <c r="B200" s="37" t="s">
        <v>450</v>
      </c>
      <c r="C200" s="38" t="n">
        <f aca="false">SUM(C199)</f>
        <v>4500</v>
      </c>
      <c r="D200" s="39" t="n">
        <f aca="false">IF(C200=0,0,E200/C200)</f>
        <v>0</v>
      </c>
      <c r="E200" s="38" t="n">
        <f aca="false">SUM(E199)</f>
        <v>0</v>
      </c>
      <c r="F200" s="40"/>
    </row>
    <row r="202" customFormat="false" ht="15" hidden="false" customHeight="true" outlineLevel="0" collapsed="false">
      <c r="B202" s="32" t="s">
        <v>451</v>
      </c>
      <c r="C202" s="32"/>
      <c r="D202" s="32"/>
      <c r="E202" s="32"/>
      <c r="F202" s="32"/>
    </row>
    <row r="203" customFormat="false" ht="15" hidden="false" customHeight="true" outlineLevel="0" collapsed="false">
      <c r="B203" s="33" t="s">
        <v>452</v>
      </c>
      <c r="C203" s="34" t="n">
        <v>6500</v>
      </c>
      <c r="D203" s="41"/>
      <c r="E203" s="34" t="n">
        <f aca="false">C203*D203</f>
        <v>0</v>
      </c>
      <c r="F203" s="36"/>
    </row>
    <row r="204" customFormat="false" ht="15" hidden="false" customHeight="true" outlineLevel="0" collapsed="false">
      <c r="B204" s="33" t="s">
        <v>453</v>
      </c>
      <c r="C204" s="34" t="n">
        <v>16682.72</v>
      </c>
      <c r="D204" s="41"/>
      <c r="E204" s="34" t="n">
        <f aca="false">C204*D204</f>
        <v>0</v>
      </c>
      <c r="F204" s="36"/>
    </row>
    <row r="205" customFormat="false" ht="15" hidden="false" customHeight="true" outlineLevel="0" collapsed="false">
      <c r="B205" s="33" t="s">
        <v>454</v>
      </c>
      <c r="C205" s="34" t="n">
        <v>18000</v>
      </c>
      <c r="D205" s="41"/>
      <c r="E205" s="34" t="n">
        <f aca="false">C205*D205</f>
        <v>0</v>
      </c>
      <c r="F205" s="36"/>
    </row>
    <row r="206" customFormat="false" ht="15" hidden="false" customHeight="true" outlineLevel="0" collapsed="false">
      <c r="B206" s="33" t="s">
        <v>455</v>
      </c>
      <c r="C206" s="34" t="n">
        <v>15000</v>
      </c>
      <c r="D206" s="41"/>
      <c r="E206" s="34" t="n">
        <f aca="false">C206*D206</f>
        <v>0</v>
      </c>
      <c r="F206" s="36"/>
    </row>
    <row r="207" customFormat="false" ht="15" hidden="false" customHeight="true" outlineLevel="0" collapsed="false">
      <c r="B207" s="37" t="s">
        <v>456</v>
      </c>
      <c r="C207" s="38" t="n">
        <f aca="false">SUM(C203:C206)</f>
        <v>56182.72</v>
      </c>
      <c r="D207" s="39" t="n">
        <f aca="false">IF(C207=0,0,E207/C207)</f>
        <v>0</v>
      </c>
      <c r="E207" s="38" t="n">
        <f aca="false">SUM(E203:E206)</f>
        <v>0</v>
      </c>
      <c r="F207" s="40"/>
    </row>
    <row r="209" customFormat="false" ht="15" hidden="false" customHeight="true" outlineLevel="0" collapsed="false">
      <c r="B209" s="32" t="s">
        <v>457</v>
      </c>
      <c r="C209" s="32"/>
      <c r="D209" s="32"/>
      <c r="E209" s="32"/>
      <c r="F209" s="32"/>
    </row>
    <row r="210" customFormat="false" ht="15" hidden="false" customHeight="true" outlineLevel="0" collapsed="false">
      <c r="B210" s="33" t="s">
        <v>290</v>
      </c>
      <c r="C210" s="34" t="n">
        <v>11400</v>
      </c>
      <c r="D210" s="35" t="n">
        <v>0.85</v>
      </c>
      <c r="E210" s="34" t="n">
        <f aca="false">C210*D210</f>
        <v>9690</v>
      </c>
      <c r="F210" s="36" t="s">
        <v>291</v>
      </c>
    </row>
    <row r="211" customFormat="false" ht="15" hidden="false" customHeight="true" outlineLevel="0" collapsed="false">
      <c r="B211" s="37" t="s">
        <v>458</v>
      </c>
      <c r="C211" s="38" t="n">
        <f aca="false">SUM(C210)</f>
        <v>11400</v>
      </c>
      <c r="D211" s="39" t="n">
        <f aca="false">IF(C211=0,0,E211/C211)</f>
        <v>0.85</v>
      </c>
      <c r="E211" s="38" t="n">
        <f aca="false">SUM(E210)</f>
        <v>9690</v>
      </c>
      <c r="F211" s="40"/>
    </row>
    <row r="213" customFormat="false" ht="15" hidden="false" customHeight="true" outlineLevel="0" collapsed="false">
      <c r="B213" s="42" t="s">
        <v>459</v>
      </c>
      <c r="C213" s="43" t="n">
        <f aca="false">C8+C12+C16+C20+C27+C31+C40+C46+C50+C56+C61+C78+C87+C96+C103+C108+C114+C119+C126+C134+C141+C146+C152+C157+C162+C170+C178+C184+C188+C192+C196+C200+C207+C211</f>
        <v>2038499.07</v>
      </c>
      <c r="D213" s="44" t="n">
        <f aca="false">IF(C213=0,0,E213/C213)</f>
        <v>0.400592012534006</v>
      </c>
      <c r="E213" s="43" t="n">
        <f aca="false">E8+E12+E16+E20+E27+E31+E40+E46+E50+E56+E61+E78+E87+E96+E103+E108+E114+E119+E126+E134+E141+E146+E152+E157+E162+E170+E178+E184+E188+E192+E196+E200+E207+E211</f>
        <v>816606.445</v>
      </c>
      <c r="F213" s="45"/>
    </row>
  </sheetData>
  <mergeCells count="35">
    <mergeCell ref="B3:F3"/>
    <mergeCell ref="B6:F6"/>
    <mergeCell ref="B10:F10"/>
    <mergeCell ref="B14:F14"/>
    <mergeCell ref="B18:F18"/>
    <mergeCell ref="B22:F22"/>
    <mergeCell ref="B29:F29"/>
    <mergeCell ref="B33:F33"/>
    <mergeCell ref="B42:F42"/>
    <mergeCell ref="B48:F48"/>
    <mergeCell ref="B52:F52"/>
    <mergeCell ref="B58:F58"/>
    <mergeCell ref="B63:F63"/>
    <mergeCell ref="B80:F80"/>
    <mergeCell ref="B89:F89"/>
    <mergeCell ref="B98:F98"/>
    <mergeCell ref="B105:F105"/>
    <mergeCell ref="B110:F110"/>
    <mergeCell ref="B116:F116"/>
    <mergeCell ref="B121:F121"/>
    <mergeCell ref="B128:F128"/>
    <mergeCell ref="B136:F136"/>
    <mergeCell ref="B143:F143"/>
    <mergeCell ref="B148:F148"/>
    <mergeCell ref="B154:F154"/>
    <mergeCell ref="B159:F159"/>
    <mergeCell ref="B164:F164"/>
    <mergeCell ref="B172:F172"/>
    <mergeCell ref="B180:F180"/>
    <mergeCell ref="B186:F186"/>
    <mergeCell ref="B190:F190"/>
    <mergeCell ref="B194:F194"/>
    <mergeCell ref="B198:F198"/>
    <mergeCell ref="B202:F202"/>
    <mergeCell ref="B209:F209"/>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F3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44"/>
    <col collapsed="false" customWidth="true" hidden="false" outlineLevel="0" max="3" min="3" style="1" width="18"/>
    <col collapsed="false" customWidth="true" hidden="false" outlineLevel="0" max="4" min="4" style="1" width="16"/>
    <col collapsed="false" customWidth="true" hidden="false" outlineLevel="0" max="5" min="5" style="1" width="34"/>
  </cols>
  <sheetData>
    <row r="2" customFormat="false" ht="19.5" hidden="false" customHeight="true" outlineLevel="0" collapsed="false">
      <c r="B2" s="21" t="s">
        <v>460</v>
      </c>
    </row>
    <row r="3" customFormat="false" ht="27.75" hidden="false" customHeight="true" outlineLevel="0" collapsed="false">
      <c r="B3" s="10" t="s">
        <v>461</v>
      </c>
      <c r="C3" s="10"/>
      <c r="D3" s="10"/>
      <c r="E3" s="10"/>
    </row>
    <row r="5" customFormat="false" ht="15" hidden="false" customHeight="true" outlineLevel="0" collapsed="false">
      <c r="B5" s="11" t="s">
        <v>462</v>
      </c>
      <c r="C5" s="11"/>
      <c r="D5" s="11"/>
      <c r="E5" s="11"/>
    </row>
    <row r="6" customFormat="false" ht="15" hidden="false" customHeight="true" outlineLevel="0" collapsed="false">
      <c r="B6" s="23" t="s">
        <v>463</v>
      </c>
      <c r="C6" s="23" t="s">
        <v>464</v>
      </c>
      <c r="D6" s="24" t="s">
        <v>465</v>
      </c>
      <c r="E6" s="23" t="s">
        <v>466</v>
      </c>
    </row>
    <row r="7" customFormat="false" ht="15" hidden="false" customHeight="true" outlineLevel="0" collapsed="false">
      <c r="B7" s="25" t="s">
        <v>467</v>
      </c>
      <c r="C7" s="46" t="s">
        <v>468</v>
      </c>
      <c r="D7" s="47" t="n">
        <f aca="false">Assumptions!C8*Assumptions!C14*12</f>
        <v>182400</v>
      </c>
    </row>
    <row r="8" customFormat="false" ht="15" hidden="false" customHeight="true" outlineLevel="0" collapsed="false">
      <c r="B8" s="25" t="s">
        <v>469</v>
      </c>
      <c r="C8" s="46" t="s">
        <v>470</v>
      </c>
      <c r="D8" s="47" t="n">
        <f aca="false">Assumptions!C9*Assumptions!C15*12</f>
        <v>72000</v>
      </c>
    </row>
    <row r="9" customFormat="false" ht="15" hidden="false" customHeight="true" outlineLevel="0" collapsed="false">
      <c r="B9" s="25" t="s">
        <v>471</v>
      </c>
      <c r="C9" s="46" t="s">
        <v>472</v>
      </c>
      <c r="D9" s="47" t="n">
        <f aca="false">Assumptions!C16*12</f>
        <v>1200</v>
      </c>
    </row>
    <row r="10" customFormat="false" ht="15" hidden="false" customHeight="true" outlineLevel="0" collapsed="false">
      <c r="B10" s="48" t="s">
        <v>473</v>
      </c>
      <c r="C10" s="40"/>
      <c r="D10" s="49" t="n">
        <f aca="false">SUM(D7:D9)</f>
        <v>255600</v>
      </c>
      <c r="E10" s="40"/>
      <c r="F10" s="40"/>
    </row>
    <row r="11" customFormat="false" ht="15" hidden="false" customHeight="true" outlineLevel="0" collapsed="false">
      <c r="B11" s="25" t="s">
        <v>474</v>
      </c>
      <c r="C11" s="46" t="s">
        <v>475</v>
      </c>
      <c r="D11" s="47" t="n">
        <f aca="false">-Assumptions!C17*D10</f>
        <v>-7668</v>
      </c>
    </row>
    <row r="12" customFormat="false" ht="15" hidden="false" customHeight="true" outlineLevel="0" collapsed="false">
      <c r="B12" s="48" t="s">
        <v>476</v>
      </c>
      <c r="C12" s="40"/>
      <c r="D12" s="49" t="n">
        <f aca="false">D10+D11</f>
        <v>247932</v>
      </c>
      <c r="E12" s="40"/>
      <c r="F12" s="40"/>
    </row>
    <row r="14" customFormat="false" ht="15" hidden="false" customHeight="true" outlineLevel="0" collapsed="false">
      <c r="B14" s="11" t="s">
        <v>477</v>
      </c>
      <c r="C14" s="11"/>
      <c r="D14" s="11"/>
      <c r="E14" s="11"/>
    </row>
    <row r="15" customFormat="false" ht="15" hidden="false" customHeight="true" outlineLevel="0" collapsed="false">
      <c r="B15" s="23" t="s">
        <v>463</v>
      </c>
      <c r="C15" s="24" t="s">
        <v>478</v>
      </c>
      <c r="D15" s="24" t="s">
        <v>465</v>
      </c>
      <c r="E15" s="23" t="s">
        <v>464</v>
      </c>
    </row>
    <row r="16" customFormat="false" ht="15" hidden="false" customHeight="true" outlineLevel="0" collapsed="false">
      <c r="B16" s="25" t="s">
        <v>479</v>
      </c>
      <c r="C16" s="50" t="n">
        <f aca="false">D16/D12</f>
        <v>0.0806672797379927</v>
      </c>
      <c r="D16" s="28" t="n">
        <v>20000</v>
      </c>
      <c r="E16" s="36" t="s">
        <v>480</v>
      </c>
    </row>
    <row r="17" customFormat="false" ht="15" hidden="false" customHeight="true" outlineLevel="0" collapsed="false">
      <c r="B17" s="25" t="s">
        <v>481</v>
      </c>
      <c r="C17" s="50" t="n">
        <f aca="false">D17/D12</f>
        <v>0.0181501379410484</v>
      </c>
      <c r="D17" s="28" t="n">
        <v>4500</v>
      </c>
      <c r="E17" s="36" t="s">
        <v>482</v>
      </c>
    </row>
    <row r="18" customFormat="false" ht="15" hidden="false" customHeight="true" outlineLevel="0" collapsed="false">
      <c r="B18" s="25" t="s">
        <v>483</v>
      </c>
      <c r="C18" s="50" t="n">
        <f aca="false">D18/D12</f>
        <v>0.0524337318296952</v>
      </c>
      <c r="D18" s="28" t="n">
        <v>13000</v>
      </c>
      <c r="E18" s="36" t="s">
        <v>484</v>
      </c>
    </row>
    <row r="19" customFormat="false" ht="15" hidden="false" customHeight="true" outlineLevel="0" collapsed="false">
      <c r="B19" s="25" t="s">
        <v>485</v>
      </c>
      <c r="C19" s="50" t="n">
        <f aca="false">D19/D12</f>
        <v>0.033476921091267</v>
      </c>
      <c r="D19" s="28" t="n">
        <v>8300</v>
      </c>
      <c r="E19" s="36" t="s">
        <v>486</v>
      </c>
    </row>
    <row r="20" customFormat="false" ht="15" hidden="false" customHeight="true" outlineLevel="0" collapsed="false">
      <c r="B20" s="25" t="s">
        <v>487</v>
      </c>
      <c r="C20" s="50" t="n">
        <f aca="false">D20/D12</f>
        <v>0.0121000919606989</v>
      </c>
      <c r="D20" s="28" t="n">
        <v>3000</v>
      </c>
      <c r="E20" s="36" t="s">
        <v>488</v>
      </c>
    </row>
    <row r="21" customFormat="false" ht="15" hidden="false" customHeight="true" outlineLevel="0" collapsed="false">
      <c r="B21" s="25" t="s">
        <v>489</v>
      </c>
      <c r="C21" s="50" t="n">
        <f aca="false">D21/D12</f>
        <v>0.022385170127293</v>
      </c>
      <c r="D21" s="28" t="n">
        <v>5550</v>
      </c>
      <c r="E21" s="36" t="s">
        <v>486</v>
      </c>
    </row>
    <row r="22" customFormat="false" ht="15" hidden="false" customHeight="true" outlineLevel="0" collapsed="false">
      <c r="B22" s="25" t="s">
        <v>490</v>
      </c>
      <c r="C22" s="50" t="n">
        <f aca="false">D22/D12</f>
        <v>0.0425</v>
      </c>
      <c r="D22" s="47" t="n">
        <f aca="false">0.0425*D12</f>
        <v>10537.11</v>
      </c>
      <c r="E22" s="36" t="s">
        <v>491</v>
      </c>
    </row>
    <row r="23" customFormat="false" ht="15" hidden="false" customHeight="true" outlineLevel="0" collapsed="false">
      <c r="B23" s="25" t="s">
        <v>492</v>
      </c>
      <c r="C23" s="50" t="n">
        <f aca="false">D23/D12</f>
        <v>0.01</v>
      </c>
      <c r="D23" s="47" t="n">
        <f aca="false">0.01*D12</f>
        <v>2479.32</v>
      </c>
      <c r="E23" s="36" t="s">
        <v>493</v>
      </c>
    </row>
    <row r="24" customFormat="false" ht="15" hidden="false" customHeight="true" outlineLevel="0" collapsed="false">
      <c r="B24" s="48" t="s">
        <v>494</v>
      </c>
      <c r="C24" s="51" t="n">
        <f aca="false">D24/D12</f>
        <v>0.271713332687995</v>
      </c>
      <c r="D24" s="49" t="n">
        <f aca="false">SUM(D16:D23)</f>
        <v>67366.43</v>
      </c>
      <c r="E24" s="40"/>
      <c r="F24" s="40"/>
    </row>
    <row r="25" customFormat="false" ht="15" hidden="false" customHeight="true" outlineLevel="0" collapsed="false">
      <c r="B25" s="52" t="s">
        <v>495</v>
      </c>
      <c r="C25" s="53"/>
      <c r="D25" s="54" t="n">
        <f aca="false">D12-D24</f>
        <v>180565.57</v>
      </c>
      <c r="E25" s="53"/>
    </row>
    <row r="27" customFormat="false" ht="15" hidden="false" customHeight="true" outlineLevel="0" collapsed="false">
      <c r="B27" s="11" t="s">
        <v>496</v>
      </c>
      <c r="C27" s="11"/>
      <c r="D27" s="11"/>
      <c r="E27" s="11"/>
    </row>
    <row r="28" customFormat="false" ht="15" hidden="false" customHeight="true" outlineLevel="0" collapsed="false">
      <c r="B28" s="23" t="s">
        <v>463</v>
      </c>
      <c r="C28" s="23" t="s">
        <v>464</v>
      </c>
      <c r="D28" s="24" t="s">
        <v>465</v>
      </c>
      <c r="E28" s="23" t="s">
        <v>466</v>
      </c>
    </row>
    <row r="29" customFormat="false" ht="15" hidden="false" customHeight="true" outlineLevel="0" collapsed="false">
      <c r="B29" s="25" t="s">
        <v>497</v>
      </c>
      <c r="C29" s="46" t="s">
        <v>498</v>
      </c>
      <c r="D29" s="28" t="n">
        <v>48000</v>
      </c>
    </row>
    <row r="30" customFormat="false" ht="15" hidden="false" customHeight="true" outlineLevel="0" collapsed="false">
      <c r="B30" s="25" t="s">
        <v>474</v>
      </c>
      <c r="C30" s="46" t="s">
        <v>499</v>
      </c>
      <c r="D30" s="47" t="n">
        <f aca="false">-Assumptions!C21*D29</f>
        <v>-2400</v>
      </c>
    </row>
    <row r="31" customFormat="false" ht="15" hidden="false" customHeight="true" outlineLevel="0" collapsed="false">
      <c r="B31" s="48" t="s">
        <v>500</v>
      </c>
      <c r="C31" s="40"/>
      <c r="D31" s="49" t="n">
        <f aca="false">D29+D30</f>
        <v>45600</v>
      </c>
      <c r="E31" s="40"/>
      <c r="F31" s="40"/>
    </row>
    <row r="32" customFormat="false" ht="15" hidden="false" customHeight="true" outlineLevel="0" collapsed="false">
      <c r="B32" s="25" t="s">
        <v>501</v>
      </c>
      <c r="C32" s="46" t="s">
        <v>502</v>
      </c>
      <c r="D32" s="28" t="n">
        <v>2474</v>
      </c>
    </row>
    <row r="33" customFormat="false" ht="15" hidden="false" customHeight="true" outlineLevel="0" collapsed="false">
      <c r="B33" s="52" t="s">
        <v>503</v>
      </c>
      <c r="C33" s="53"/>
      <c r="D33" s="54" t="n">
        <f aca="false">D31-D32</f>
        <v>43126</v>
      </c>
      <c r="E33" s="53"/>
    </row>
    <row r="35" customFormat="false" ht="15" hidden="false" customHeight="true" outlineLevel="0" collapsed="false">
      <c r="B35" s="11" t="s">
        <v>504</v>
      </c>
      <c r="C35" s="11"/>
      <c r="D35" s="43" t="n">
        <f aca="false">D25+D33</f>
        <v>223691.57</v>
      </c>
      <c r="E35" s="45"/>
    </row>
    <row r="36" customFormat="false" ht="15" hidden="false" customHeight="true" outlineLevel="0" collapsed="false">
      <c r="B36" s="55" t="s">
        <v>505</v>
      </c>
      <c r="C36" s="55"/>
      <c r="D36" s="55"/>
      <c r="E36" s="55"/>
    </row>
  </sheetData>
  <mergeCells count="6">
    <mergeCell ref="B3:E3"/>
    <mergeCell ref="B5:E5"/>
    <mergeCell ref="B14:E14"/>
    <mergeCell ref="B27:E27"/>
    <mergeCell ref="B35:C35"/>
    <mergeCell ref="B36:E36"/>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F21"/>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40"/>
    <col collapsed="false" customWidth="true" hidden="false" outlineLevel="0" max="3" min="3" style="1" width="16"/>
    <col collapsed="false" customWidth="true" hidden="false" outlineLevel="0" max="4" min="4" style="1" width="12"/>
    <col collapsed="false" customWidth="true" hidden="false" outlineLevel="0" max="5" min="5" style="1" width="18"/>
    <col collapsed="false" customWidth="true" hidden="false" outlineLevel="0" max="6" min="6" style="1" width="12"/>
  </cols>
  <sheetData>
    <row r="2" customFormat="false" ht="19.5" hidden="false" customHeight="true" outlineLevel="0" collapsed="false">
      <c r="B2" s="21" t="s">
        <v>506</v>
      </c>
    </row>
    <row r="3" customFormat="false" ht="39.75" hidden="false" customHeight="true" outlineLevel="0" collapsed="false">
      <c r="B3" s="10" t="s">
        <v>507</v>
      </c>
      <c r="C3" s="10"/>
      <c r="D3" s="10"/>
      <c r="E3" s="10"/>
      <c r="F3" s="10"/>
    </row>
    <row r="5" customFormat="false" ht="15" hidden="false" customHeight="true" outlineLevel="0" collapsed="false">
      <c r="B5" s="11" t="s">
        <v>508</v>
      </c>
      <c r="C5" s="11"/>
      <c r="D5" s="11"/>
      <c r="E5" s="11"/>
      <c r="F5" s="11"/>
    </row>
    <row r="6" customFormat="false" ht="21.75" hidden="false" customHeight="true" outlineLevel="0" collapsed="false">
      <c r="B6" s="23" t="s">
        <v>509</v>
      </c>
      <c r="C6" s="24" t="s">
        <v>510</v>
      </c>
      <c r="D6" s="24" t="s">
        <v>511</v>
      </c>
      <c r="E6" s="24" t="s">
        <v>512</v>
      </c>
      <c r="F6" s="24" t="s">
        <v>513</v>
      </c>
    </row>
    <row r="7" customFormat="false" ht="15" hidden="false" customHeight="true" outlineLevel="0" collapsed="false">
      <c r="B7" s="25" t="s">
        <v>514</v>
      </c>
      <c r="C7" s="28" t="n">
        <v>3337488</v>
      </c>
      <c r="D7" s="56" t="n">
        <f aca="false">Assumptions!C25</f>
        <v>0.039</v>
      </c>
      <c r="E7" s="28" t="n">
        <v>164128</v>
      </c>
      <c r="F7" s="57" t="n">
        <f aca="false">'Stabilised Income Pro Forma'!D25/E7</f>
        <v>1.10015091879509</v>
      </c>
    </row>
    <row r="8" customFormat="false" ht="15" hidden="false" customHeight="true" outlineLevel="0" collapsed="false">
      <c r="B8" s="25" t="s">
        <v>515</v>
      </c>
      <c r="C8" s="28" t="n">
        <v>498000</v>
      </c>
      <c r="D8" s="56" t="n">
        <f aca="false">Assumptions!C25</f>
        <v>0.039</v>
      </c>
      <c r="E8" s="28" t="n">
        <v>24490</v>
      </c>
      <c r="F8" s="57" t="n">
        <f aca="false">'Stabilised Income Pro Forma'!D33/E8</f>
        <v>1.76096365863618</v>
      </c>
    </row>
    <row r="9" customFormat="false" ht="15" hidden="false" customHeight="true" outlineLevel="0" collapsed="false">
      <c r="B9" s="48" t="s">
        <v>516</v>
      </c>
      <c r="C9" s="49" t="n">
        <f aca="false">C7+C8</f>
        <v>3835488</v>
      </c>
      <c r="D9" s="40"/>
      <c r="E9" s="49" t="n">
        <f aca="false">E7+E8</f>
        <v>188618</v>
      </c>
      <c r="F9" s="58" t="n">
        <f aca="false">'Stabilised Income Pro Forma'!D35/E9</f>
        <v>1.18595028046104</v>
      </c>
    </row>
    <row r="11" customFormat="false" ht="15" hidden="false" customHeight="true" outlineLevel="0" collapsed="false">
      <c r="B11" s="11" t="s">
        <v>517</v>
      </c>
      <c r="C11" s="11"/>
      <c r="D11" s="11"/>
      <c r="E11" s="11"/>
      <c r="F11" s="11"/>
    </row>
    <row r="12" customFormat="false" ht="15" hidden="false" customHeight="true" outlineLevel="0" collapsed="false">
      <c r="B12" s="25" t="s">
        <v>518</v>
      </c>
      <c r="E12" s="59" t="n">
        <f aca="false">'Stabilised Income Pro Forma'!D35</f>
        <v>223691.57</v>
      </c>
    </row>
    <row r="13" customFormat="false" ht="15" hidden="false" customHeight="true" outlineLevel="0" collapsed="false">
      <c r="B13" s="25" t="s">
        <v>519</v>
      </c>
      <c r="E13" s="47" t="n">
        <f aca="false">-E9</f>
        <v>-188618</v>
      </c>
    </row>
    <row r="14" customFormat="false" ht="15" hidden="false" customHeight="true" outlineLevel="0" collapsed="false">
      <c r="B14" s="48" t="s">
        <v>520</v>
      </c>
      <c r="C14" s="40"/>
      <c r="D14" s="40"/>
      <c r="E14" s="49" t="n">
        <f aca="false">E12+E13</f>
        <v>35073.57</v>
      </c>
      <c r="F14" s="40"/>
    </row>
    <row r="15" customFormat="false" ht="15" hidden="false" customHeight="true" outlineLevel="0" collapsed="false">
      <c r="B15" s="25" t="s">
        <v>36</v>
      </c>
      <c r="E15" s="57" t="n">
        <f aca="false">'Stabilised Income Pro Forma'!D35/E9</f>
        <v>1.18595028046104</v>
      </c>
    </row>
    <row r="16" customFormat="false" ht="15" hidden="false" customHeight="true" outlineLevel="0" collapsed="false">
      <c r="B16" s="25" t="s">
        <v>521</v>
      </c>
      <c r="E16" s="60" t="s">
        <v>522</v>
      </c>
    </row>
    <row r="18" customFormat="false" ht="15" hidden="false" customHeight="true" outlineLevel="0" collapsed="false">
      <c r="B18" s="7" t="s">
        <v>523</v>
      </c>
      <c r="C18" s="7"/>
      <c r="D18" s="7"/>
      <c r="E18" s="7"/>
      <c r="F18" s="7"/>
    </row>
    <row r="19" customFormat="false" ht="30" hidden="false" customHeight="true" outlineLevel="0" collapsed="false">
      <c r="B19" s="8" t="s">
        <v>524</v>
      </c>
      <c r="C19" s="8"/>
      <c r="D19" s="8"/>
      <c r="E19" s="8"/>
      <c r="F19" s="8"/>
    </row>
    <row r="20" customFormat="false" ht="30" hidden="false" customHeight="true" outlineLevel="0" collapsed="false">
      <c r="B20" s="8" t="s">
        <v>525</v>
      </c>
      <c r="C20" s="8"/>
      <c r="D20" s="8"/>
      <c r="E20" s="8"/>
      <c r="F20" s="8"/>
    </row>
    <row r="21" customFormat="false" ht="30" hidden="false" customHeight="true" outlineLevel="0" collapsed="false">
      <c r="B21" s="8" t="s">
        <v>526</v>
      </c>
      <c r="C21" s="8"/>
      <c r="D21" s="8"/>
      <c r="E21" s="8"/>
      <c r="F21" s="8"/>
    </row>
  </sheetData>
  <mergeCells count="7">
    <mergeCell ref="B3:F3"/>
    <mergeCell ref="B5:F5"/>
    <mergeCell ref="B11:F11"/>
    <mergeCell ref="B18:F18"/>
    <mergeCell ref="B19:F19"/>
    <mergeCell ref="B20:F20"/>
    <mergeCell ref="B21:F21"/>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G4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5"/>
    <col collapsed="false" customWidth="true" hidden="false" outlineLevel="0" max="2" min="2" style="0" width="44"/>
    <col collapsed="false" customWidth="true" hidden="false" outlineLevel="0" max="7" min="3" style="0" width="15"/>
  </cols>
  <sheetData>
    <row r="2" customFormat="false" ht="19.7" hidden="false" customHeight="false" outlineLevel="0" collapsed="false">
      <c r="B2" s="9" t="s">
        <v>527</v>
      </c>
    </row>
    <row r="3" customFormat="false" ht="27.75" hidden="false" customHeight="true" outlineLevel="0" collapsed="false">
      <c r="B3" s="10" t="s">
        <v>528</v>
      </c>
      <c r="C3" s="10"/>
      <c r="D3" s="10"/>
      <c r="E3" s="10"/>
      <c r="F3" s="10"/>
      <c r="G3" s="10"/>
    </row>
    <row r="5" customFormat="false" ht="15" hidden="false" customHeight="false" outlineLevel="0" collapsed="false">
      <c r="B5" s="11" t="s">
        <v>26</v>
      </c>
      <c r="C5" s="11"/>
      <c r="D5" s="11"/>
    </row>
    <row r="6" customFormat="false" ht="15" hidden="false" customHeight="false" outlineLevel="0" collapsed="false">
      <c r="B6" s="14" t="s">
        <v>529</v>
      </c>
      <c r="D6" s="15" t="n">
        <f aca="false">'Budget — Building A'!C211</f>
        <v>459646</v>
      </c>
    </row>
    <row r="7" customFormat="false" ht="15" hidden="false" customHeight="false" outlineLevel="0" collapsed="false">
      <c r="B7" s="14" t="s">
        <v>530</v>
      </c>
      <c r="D7" s="15" t="n">
        <f aca="false">'Budget — Building B'!C213</f>
        <v>2038499.07</v>
      </c>
    </row>
    <row r="8" customFormat="false" ht="15" hidden="false" customHeight="false" outlineLevel="0" collapsed="false">
      <c r="B8" s="14" t="s">
        <v>531</v>
      </c>
      <c r="D8" s="15" t="n">
        <f aca="false">Assumptions!C38</f>
        <v>1700000</v>
      </c>
    </row>
    <row r="9" customFormat="false" ht="15" hidden="false" customHeight="false" outlineLevel="0" collapsed="false">
      <c r="B9" s="61" t="s">
        <v>12</v>
      </c>
      <c r="C9" s="62"/>
      <c r="D9" s="63" t="n">
        <f aca="false">D6+D7+D8</f>
        <v>4198145.07</v>
      </c>
    </row>
    <row r="10" customFormat="false" ht="15" hidden="false" customHeight="false" outlineLevel="0" collapsed="false">
      <c r="B10" s="14" t="s">
        <v>28</v>
      </c>
      <c r="D10" s="15" t="n">
        <f aca="false">'Budget — Building A'!E211+'Budget — Building B'!E213+Assumptions!C38</f>
        <v>2745973.945</v>
      </c>
    </row>
    <row r="11" customFormat="false" ht="15" hidden="false" customHeight="false" outlineLevel="0" collapsed="false">
      <c r="B11" s="14" t="s">
        <v>29</v>
      </c>
      <c r="D11" s="16" t="n">
        <f aca="false">D10/D9</f>
        <v>0.654092200058251</v>
      </c>
    </row>
    <row r="13" customFormat="false" ht="15" hidden="false" customHeight="false" outlineLevel="0" collapsed="false">
      <c r="B13" s="11" t="s">
        <v>532</v>
      </c>
      <c r="C13" s="11"/>
      <c r="D13" s="11"/>
    </row>
    <row r="14" customFormat="false" ht="15" hidden="false" customHeight="false" outlineLevel="0" collapsed="false">
      <c r="B14" s="14" t="s">
        <v>518</v>
      </c>
      <c r="D14" s="15" t="n">
        <f aca="false">'Stabilised Income Pro Forma'!D35</f>
        <v>223691.57</v>
      </c>
    </row>
    <row r="15" customFormat="false" ht="15" hidden="false" customHeight="false" outlineLevel="0" collapsed="false">
      <c r="B15" s="14" t="s">
        <v>533</v>
      </c>
      <c r="D15" s="64" t="n">
        <f aca="false">'CMHC MLI Select Financing'!C7/Assumptions!C30</f>
        <v>3612000</v>
      </c>
    </row>
    <row r="16" customFormat="false" ht="15" hidden="false" customHeight="false" outlineLevel="0" collapsed="false">
      <c r="B16" s="14" t="s">
        <v>534</v>
      </c>
      <c r="D16" s="64" t="n">
        <f aca="false">'CMHC MLI Select Financing'!C8/Assumptions!C31</f>
        <v>664000</v>
      </c>
    </row>
    <row r="17" customFormat="false" ht="15" hidden="false" customHeight="false" outlineLevel="0" collapsed="false">
      <c r="B17" s="61" t="s">
        <v>535</v>
      </c>
      <c r="C17" s="62"/>
      <c r="D17" s="63" t="n">
        <f aca="false">D15+D16</f>
        <v>4276000</v>
      </c>
    </row>
    <row r="18" customFormat="false" ht="15" hidden="false" customHeight="false" outlineLevel="0" collapsed="false">
      <c r="B18" s="14" t="s">
        <v>536</v>
      </c>
      <c r="D18" s="18" t="n">
        <f aca="false">D14/D17</f>
        <v>0.0523132764265669</v>
      </c>
    </row>
    <row r="19" customFormat="false" ht="15" hidden="false" customHeight="false" outlineLevel="0" collapsed="false">
      <c r="B19" s="61" t="s">
        <v>537</v>
      </c>
      <c r="C19" s="62"/>
      <c r="D19" s="63" t="n">
        <f aca="false">D14/Assumptions!C34</f>
        <v>4260791.80952381</v>
      </c>
    </row>
    <row r="21" customFormat="false" ht="15" hidden="false" customHeight="false" outlineLevel="0" collapsed="false">
      <c r="B21" s="11" t="s">
        <v>538</v>
      </c>
      <c r="C21" s="11"/>
      <c r="D21" s="11"/>
    </row>
    <row r="22" customFormat="false" ht="15" hidden="false" customHeight="false" outlineLevel="0" collapsed="false">
      <c r="B22" s="14" t="s">
        <v>539</v>
      </c>
      <c r="D22" s="18" t="n">
        <f aca="false">D14/D9</f>
        <v>0.0532834302460158</v>
      </c>
    </row>
    <row r="23" customFormat="false" ht="15" hidden="false" customHeight="false" outlineLevel="0" collapsed="false">
      <c r="B23" s="14" t="s">
        <v>540</v>
      </c>
      <c r="D23" s="18" t="n">
        <f aca="false">D22-Assumptions!C34</f>
        <v>0.000783430246015772</v>
      </c>
    </row>
    <row r="24" customFormat="false" ht="15" hidden="false" customHeight="false" outlineLevel="0" collapsed="false">
      <c r="B24" s="14" t="s">
        <v>541</v>
      </c>
      <c r="D24" s="64" t="n">
        <f aca="false">D19-D9</f>
        <v>62646.7395238094</v>
      </c>
    </row>
    <row r="25" customFormat="false" ht="15" hidden="false" customHeight="false" outlineLevel="0" collapsed="false">
      <c r="B25" s="14" t="s">
        <v>42</v>
      </c>
      <c r="D25" s="16" t="n">
        <f aca="false">D24/D9</f>
        <v>0.0149224808764909</v>
      </c>
    </row>
    <row r="26" customFormat="false" ht="15" hidden="false" customHeight="false" outlineLevel="0" collapsed="false">
      <c r="B26" s="14" t="s">
        <v>35</v>
      </c>
      <c r="D26" s="15" t="n">
        <f aca="false">'CMHC MLI Select Financing'!C9</f>
        <v>3835488</v>
      </c>
    </row>
    <row r="27" customFormat="false" ht="15" hidden="false" customHeight="false" outlineLevel="0" collapsed="false">
      <c r="B27" s="14" t="s">
        <v>542</v>
      </c>
      <c r="D27" s="64" t="n">
        <f aca="false">D9-D26</f>
        <v>362657.07</v>
      </c>
    </row>
    <row r="28" customFormat="false" ht="15" hidden="false" customHeight="false" outlineLevel="0" collapsed="false">
      <c r="B28" s="14" t="s">
        <v>543</v>
      </c>
      <c r="D28" s="16" t="n">
        <f aca="false">D26/D9</f>
        <v>0.913614926603763</v>
      </c>
    </row>
    <row r="29" customFormat="false" ht="15" hidden="false" customHeight="false" outlineLevel="0" collapsed="false">
      <c r="B29" s="14" t="s">
        <v>44</v>
      </c>
      <c r="D29" s="16" t="n">
        <f aca="false">'CMHC MLI Select Financing'!E14/D27</f>
        <v>0.096712770552081</v>
      </c>
    </row>
    <row r="31" customFormat="false" ht="15" hidden="false" customHeight="false" outlineLevel="0" collapsed="false">
      <c r="B31" s="11" t="s">
        <v>544</v>
      </c>
      <c r="C31" s="11"/>
      <c r="D31" s="11"/>
    </row>
    <row r="32" customFormat="false" ht="15" hidden="false" customHeight="false" outlineLevel="0" collapsed="false">
      <c r="B32" s="14" t="s">
        <v>545</v>
      </c>
      <c r="D32" s="65" t="n">
        <v>340000</v>
      </c>
    </row>
    <row r="33" customFormat="false" ht="15" hidden="false" customHeight="false" outlineLevel="0" collapsed="false">
      <c r="B33" s="14" t="s">
        <v>546</v>
      </c>
      <c r="D33" s="64" t="n">
        <f aca="false">D24</f>
        <v>62646.7395238094</v>
      </c>
    </row>
    <row r="34" customFormat="false" ht="15" hidden="false" customHeight="false" outlineLevel="0" collapsed="false">
      <c r="B34" s="61" t="s">
        <v>547</v>
      </c>
      <c r="C34" s="62"/>
      <c r="D34" s="63" t="n">
        <f aca="false">D24+D32</f>
        <v>402646.739523809</v>
      </c>
    </row>
    <row r="35" customFormat="false" ht="15" hidden="false" customHeight="false" outlineLevel="0" collapsed="false">
      <c r="B35" s="14" t="s">
        <v>548</v>
      </c>
      <c r="D35" s="16" t="n">
        <f aca="false">D34/D9</f>
        <v>0.0959106302450404</v>
      </c>
    </row>
    <row r="36" customFormat="false" ht="15" hidden="false" customHeight="false" outlineLevel="0" collapsed="false">
      <c r="B36" s="14" t="s">
        <v>549</v>
      </c>
      <c r="D36" s="16" t="n">
        <f aca="false">D34/(D9-D32)</f>
        <v>0.104362778542127</v>
      </c>
    </row>
    <row r="37" customFormat="false" ht="66" hidden="false" customHeight="true" outlineLevel="0" collapsed="false">
      <c r="B37" s="66" t="s">
        <v>550</v>
      </c>
      <c r="C37" s="66"/>
      <c r="D37" s="66"/>
      <c r="E37" s="66"/>
      <c r="F37" s="66"/>
      <c r="G37" s="66"/>
    </row>
    <row r="39" customFormat="false" ht="15" hidden="false" customHeight="false" outlineLevel="0" collapsed="false">
      <c r="B39" s="11" t="s">
        <v>551</v>
      </c>
      <c r="C39" s="11"/>
      <c r="D39" s="11"/>
      <c r="E39" s="11"/>
      <c r="F39" s="11"/>
      <c r="G39" s="11"/>
    </row>
    <row r="40" customFormat="false" ht="15" hidden="false" customHeight="false" outlineLevel="0" collapsed="false">
      <c r="B40" s="67" t="s">
        <v>552</v>
      </c>
      <c r="C40" s="68" t="n">
        <f aca="false">Assumptions!C34+(-2)*Assumptions!C35</f>
        <v>0.0475</v>
      </c>
      <c r="D40" s="68" t="n">
        <f aca="false">Assumptions!C34+(-1)*Assumptions!C35</f>
        <v>0.05</v>
      </c>
      <c r="E40" s="68" t="n">
        <f aca="false">Assumptions!C34+(0)*Assumptions!C35</f>
        <v>0.0525</v>
      </c>
      <c r="F40" s="68" t="n">
        <f aca="false">Assumptions!C34+(1)*Assumptions!C35</f>
        <v>0.055</v>
      </c>
      <c r="G40" s="68" t="n">
        <f aca="false">Assumptions!C34+(2)*Assumptions!C35</f>
        <v>0.0575</v>
      </c>
    </row>
    <row r="41" customFormat="false" ht="15" hidden="false" customHeight="false" outlineLevel="0" collapsed="false">
      <c r="B41" s="14" t="s">
        <v>553</v>
      </c>
      <c r="C41" s="69" t="n">
        <f aca="false">D14/C40</f>
        <v>4709296.21052632</v>
      </c>
      <c r="D41" s="69" t="n">
        <f aca="false">D14/D40</f>
        <v>4473831.4</v>
      </c>
      <c r="E41" s="69" t="n">
        <f aca="false">D14/E40</f>
        <v>4260791.80952381</v>
      </c>
      <c r="F41" s="69" t="n">
        <f aca="false">D14/F40</f>
        <v>4067119.45454545</v>
      </c>
      <c r="G41" s="69" t="n">
        <f aca="false">D14/G40</f>
        <v>3890288.17391304</v>
      </c>
    </row>
    <row r="42" customFormat="false" ht="15" hidden="false" customHeight="false" outlineLevel="0" collapsed="false">
      <c r="B42" s="14" t="s">
        <v>546</v>
      </c>
      <c r="C42" s="69" t="n">
        <f aca="false">C41-D9</f>
        <v>511151.140526315</v>
      </c>
      <c r="D42" s="69" t="n">
        <f aca="false">D41-D9</f>
        <v>275686.33</v>
      </c>
      <c r="E42" s="69" t="n">
        <f aca="false">E41-D9</f>
        <v>62646.7395238094</v>
      </c>
      <c r="F42" s="69" t="n">
        <f aca="false">F41-D9</f>
        <v>-131025.615454546</v>
      </c>
      <c r="G42" s="69" t="n">
        <f aca="false">G41-D9</f>
        <v>-307856.896086956</v>
      </c>
    </row>
    <row r="43" customFormat="false" ht="15" hidden="false" customHeight="false" outlineLevel="0" collapsed="false">
      <c r="B43" s="14" t="s">
        <v>47</v>
      </c>
      <c r="C43" s="69" t="n">
        <f aca="false">C42+D32</f>
        <v>851151.140526315</v>
      </c>
      <c r="D43" s="69" t="n">
        <f aca="false">D42+D32</f>
        <v>615686.33</v>
      </c>
      <c r="E43" s="69" t="n">
        <f aca="false">E42+D32</f>
        <v>402646.739523809</v>
      </c>
      <c r="F43" s="69" t="n">
        <f aca="false">F42+D32</f>
        <v>208974.384545454</v>
      </c>
      <c r="G43" s="69" t="n">
        <f aca="false">G42+D32</f>
        <v>32143.1039130436</v>
      </c>
    </row>
    <row r="45" customFormat="false" ht="15" hidden="false" customHeight="false" outlineLevel="0" collapsed="false">
      <c r="B45" s="7" t="s">
        <v>554</v>
      </c>
      <c r="C45" s="7"/>
      <c r="D45" s="7"/>
      <c r="E45" s="7"/>
      <c r="F45" s="7"/>
      <c r="G45" s="7"/>
    </row>
    <row r="46" customFormat="false" ht="72" hidden="false" customHeight="true" outlineLevel="0" collapsed="false">
      <c r="B46" s="8" t="s">
        <v>555</v>
      </c>
      <c r="C46" s="8"/>
      <c r="D46" s="8"/>
      <c r="E46" s="8"/>
      <c r="F46" s="8"/>
      <c r="G46" s="8"/>
    </row>
  </sheetData>
  <mergeCells count="9">
    <mergeCell ref="B3:G3"/>
    <mergeCell ref="B5:D5"/>
    <mergeCell ref="B13:D13"/>
    <mergeCell ref="B21:D21"/>
    <mergeCell ref="B31:D31"/>
    <mergeCell ref="B37:G37"/>
    <mergeCell ref="B39:G39"/>
    <mergeCell ref="B45:G45"/>
    <mergeCell ref="B46:G46"/>
  </mergeCells>
  <printOptions headings="false" gridLines="false" gridLinesSet="true" horizontalCentered="true" verticalCentered="false"/>
  <pageMargins left="0.4" right="0.4" top="0.5" bottom="0.5"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G2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8"/>
    <col collapsed="false" customWidth="true" hidden="false" outlineLevel="0" max="3" min="3" style="1" width="40"/>
    <col collapsed="false" customWidth="true" hidden="false" outlineLevel="0" max="4" min="4" style="1" width="11"/>
    <col collapsed="false" customWidth="true" hidden="false" outlineLevel="0" max="6" min="5" style="1" width="13"/>
    <col collapsed="false" customWidth="true" hidden="false" outlineLevel="0" max="7" min="7" style="1" width="40"/>
  </cols>
  <sheetData>
    <row r="2" customFormat="false" ht="19.5" hidden="false" customHeight="true" outlineLevel="0" collapsed="false">
      <c r="B2" s="21" t="s">
        <v>556</v>
      </c>
    </row>
    <row r="3" customFormat="false" ht="27.75" hidden="false" customHeight="true" outlineLevel="0" collapsed="false">
      <c r="B3" s="10" t="s">
        <v>557</v>
      </c>
      <c r="C3" s="10"/>
      <c r="D3" s="10"/>
      <c r="E3" s="10"/>
      <c r="F3" s="10"/>
      <c r="G3" s="10"/>
    </row>
    <row r="5" customFormat="false" ht="15" hidden="false" customHeight="true" outlineLevel="0" collapsed="false">
      <c r="B5" s="23" t="s">
        <v>558</v>
      </c>
      <c r="C5" s="23" t="s">
        <v>559</v>
      </c>
      <c r="D5" s="24" t="s">
        <v>560</v>
      </c>
      <c r="E5" s="24" t="s">
        <v>561</v>
      </c>
      <c r="F5" s="24" t="s">
        <v>562</v>
      </c>
      <c r="G5" s="23" t="s">
        <v>563</v>
      </c>
    </row>
    <row r="6" customFormat="false" ht="15" hidden="false" customHeight="true" outlineLevel="0" collapsed="false">
      <c r="B6" s="6" t="s">
        <v>564</v>
      </c>
      <c r="C6" s="70" t="s">
        <v>565</v>
      </c>
      <c r="D6" s="71" t="n">
        <v>0.25</v>
      </c>
      <c r="E6" s="72" t="n">
        <v>250000</v>
      </c>
      <c r="F6" s="73" t="n">
        <f aca="false">D6*E6</f>
        <v>62500</v>
      </c>
      <c r="G6" s="74" t="s">
        <v>566</v>
      </c>
    </row>
    <row r="7" customFormat="false" ht="15" hidden="false" customHeight="true" outlineLevel="0" collapsed="false">
      <c r="B7" s="6" t="s">
        <v>567</v>
      </c>
      <c r="C7" s="70" t="s">
        <v>568</v>
      </c>
      <c r="D7" s="71" t="n">
        <v>0.3</v>
      </c>
      <c r="E7" s="72" t="n">
        <v>90000</v>
      </c>
      <c r="F7" s="73" t="n">
        <f aca="false">D7*E7</f>
        <v>27000</v>
      </c>
      <c r="G7" s="74" t="s">
        <v>569</v>
      </c>
    </row>
    <row r="8" customFormat="false" ht="15" hidden="false" customHeight="true" outlineLevel="0" collapsed="false">
      <c r="B8" s="6" t="s">
        <v>570</v>
      </c>
      <c r="C8" s="70" t="s">
        <v>571</v>
      </c>
      <c r="D8" s="71" t="n">
        <v>0.3</v>
      </c>
      <c r="E8" s="72" t="n">
        <v>60000</v>
      </c>
      <c r="F8" s="73" t="n">
        <f aca="false">D8*E8</f>
        <v>18000</v>
      </c>
      <c r="G8" s="74" t="s">
        <v>572</v>
      </c>
    </row>
    <row r="9" customFormat="false" ht="15" hidden="false" customHeight="true" outlineLevel="0" collapsed="false">
      <c r="B9" s="6" t="s">
        <v>573</v>
      </c>
      <c r="C9" s="70" t="s">
        <v>574</v>
      </c>
      <c r="D9" s="71" t="n">
        <v>0.3</v>
      </c>
      <c r="E9" s="72" t="n">
        <v>48000</v>
      </c>
      <c r="F9" s="73" t="n">
        <f aca="false">D9*E9</f>
        <v>14400</v>
      </c>
      <c r="G9" s="74" t="s">
        <v>575</v>
      </c>
    </row>
    <row r="10" customFormat="false" ht="17.25" hidden="false" customHeight="true" outlineLevel="0" collapsed="false">
      <c r="B10" s="6" t="s">
        <v>576</v>
      </c>
      <c r="C10" s="70" t="s">
        <v>577</v>
      </c>
      <c r="D10" s="71" t="n">
        <v>0.3</v>
      </c>
      <c r="E10" s="72" t="n">
        <v>150000</v>
      </c>
      <c r="F10" s="73" t="n">
        <f aca="false">D10*E10</f>
        <v>45000</v>
      </c>
      <c r="G10" s="74" t="s">
        <v>578</v>
      </c>
    </row>
    <row r="11" customFormat="false" ht="17.25" hidden="false" customHeight="true" outlineLevel="0" collapsed="false">
      <c r="B11" s="6" t="s">
        <v>579</v>
      </c>
      <c r="C11" s="70" t="s">
        <v>580</v>
      </c>
      <c r="D11" s="71" t="n">
        <v>0.4</v>
      </c>
      <c r="E11" s="72" t="n">
        <v>210000</v>
      </c>
      <c r="F11" s="73" t="n">
        <f aca="false">D11*E11</f>
        <v>84000</v>
      </c>
      <c r="G11" s="74" t="s">
        <v>581</v>
      </c>
    </row>
    <row r="12" customFormat="false" ht="17.25" hidden="false" customHeight="true" outlineLevel="0" collapsed="false">
      <c r="B12" s="6" t="s">
        <v>582</v>
      </c>
      <c r="C12" s="70" t="s">
        <v>583</v>
      </c>
      <c r="D12" s="71" t="n">
        <v>0.35</v>
      </c>
      <c r="E12" s="72" t="n">
        <v>109000</v>
      </c>
      <c r="F12" s="73" t="n">
        <f aca="false">D12*E12</f>
        <v>38150</v>
      </c>
      <c r="G12" s="74" t="s">
        <v>584</v>
      </c>
    </row>
    <row r="13" customFormat="false" ht="15" hidden="false" customHeight="true" outlineLevel="0" collapsed="false">
      <c r="B13" s="6" t="s">
        <v>585</v>
      </c>
      <c r="C13" s="70" t="s">
        <v>586</v>
      </c>
      <c r="D13" s="71" t="n">
        <v>0.3</v>
      </c>
      <c r="E13" s="72" t="n">
        <v>40000</v>
      </c>
      <c r="F13" s="73" t="n">
        <f aca="false">D13*E13</f>
        <v>12000</v>
      </c>
      <c r="G13" s="74" t="s">
        <v>587</v>
      </c>
    </row>
    <row r="14" customFormat="false" ht="15" hidden="false" customHeight="true" outlineLevel="0" collapsed="false">
      <c r="B14" s="6" t="s">
        <v>588</v>
      </c>
      <c r="C14" s="70" t="s">
        <v>589</v>
      </c>
      <c r="D14" s="71" t="n">
        <v>0.35</v>
      </c>
      <c r="E14" s="72" t="n">
        <v>55000</v>
      </c>
      <c r="F14" s="73" t="n">
        <f aca="false">D14*E14</f>
        <v>19250</v>
      </c>
      <c r="G14" s="74" t="s">
        <v>590</v>
      </c>
    </row>
    <row r="15" customFormat="false" ht="17.25" hidden="false" customHeight="true" outlineLevel="0" collapsed="false">
      <c r="B15" s="6" t="s">
        <v>591</v>
      </c>
      <c r="C15" s="70" t="s">
        <v>592</v>
      </c>
      <c r="D15" s="71" t="n">
        <v>0.15</v>
      </c>
      <c r="E15" s="72" t="n">
        <v>75000</v>
      </c>
      <c r="F15" s="73" t="n">
        <f aca="false">D15*E15</f>
        <v>11250</v>
      </c>
      <c r="G15" s="74" t="s">
        <v>593</v>
      </c>
    </row>
    <row r="16" customFormat="false" ht="15" hidden="false" customHeight="true" outlineLevel="0" collapsed="false">
      <c r="B16" s="40"/>
      <c r="C16" s="37" t="s">
        <v>594</v>
      </c>
      <c r="D16" s="40"/>
      <c r="E16" s="40"/>
      <c r="F16" s="49" t="n">
        <f aca="false">SUM(F6:F15)</f>
        <v>331550</v>
      </c>
      <c r="G16" s="40"/>
    </row>
    <row r="18" customFormat="false" ht="15" hidden="false" customHeight="true" outlineLevel="0" collapsed="false">
      <c r="B18" s="7" t="s">
        <v>595</v>
      </c>
      <c r="C18" s="7"/>
      <c r="D18" s="7"/>
      <c r="E18" s="7"/>
      <c r="F18" s="7"/>
      <c r="G18" s="7"/>
    </row>
    <row r="19" customFormat="false" ht="15" hidden="false" customHeight="true" outlineLevel="0" collapsed="false">
      <c r="C19" s="25" t="s">
        <v>596</v>
      </c>
      <c r="F19" s="28" t="n">
        <v>248500</v>
      </c>
      <c r="G19" s="36" t="s">
        <v>597</v>
      </c>
    </row>
    <row r="20" customFormat="false" ht="15" hidden="false" customHeight="true" outlineLevel="0" collapsed="false">
      <c r="C20" s="25" t="s">
        <v>598</v>
      </c>
      <c r="F20" s="47" t="n">
        <f aca="false">F19-F16</f>
        <v>-83050</v>
      </c>
      <c r="G20" s="36" t="s">
        <v>599</v>
      </c>
    </row>
    <row r="22" customFormat="false" ht="15" hidden="false" customHeight="true" outlineLevel="0" collapsed="false">
      <c r="B22" s="7" t="s">
        <v>600</v>
      </c>
      <c r="C22" s="7"/>
      <c r="D22" s="7"/>
      <c r="E22" s="7"/>
      <c r="F22" s="7"/>
      <c r="G22" s="7"/>
    </row>
    <row r="23" customFormat="false" ht="30" hidden="false" customHeight="true" outlineLevel="0" collapsed="false">
      <c r="B23" s="8" t="s">
        <v>601</v>
      </c>
      <c r="C23" s="8"/>
      <c r="D23" s="8"/>
      <c r="E23" s="8"/>
      <c r="F23" s="8"/>
      <c r="G23" s="8"/>
    </row>
    <row r="24" customFormat="false" ht="30" hidden="false" customHeight="true" outlineLevel="0" collapsed="false">
      <c r="B24" s="8" t="s">
        <v>602</v>
      </c>
      <c r="C24" s="8"/>
      <c r="D24" s="8"/>
      <c r="E24" s="8"/>
      <c r="F24" s="8"/>
      <c r="G24" s="8"/>
    </row>
    <row r="25" customFormat="false" ht="30" hidden="false" customHeight="true" outlineLevel="0" collapsed="false">
      <c r="B25" s="8" t="s">
        <v>603</v>
      </c>
      <c r="C25" s="8"/>
      <c r="D25" s="8"/>
      <c r="E25" s="8"/>
      <c r="F25" s="8"/>
      <c r="G25" s="8"/>
    </row>
  </sheetData>
  <mergeCells count="6">
    <mergeCell ref="B3:G3"/>
    <mergeCell ref="B18:G18"/>
    <mergeCell ref="B22:G22"/>
    <mergeCell ref="B23:G23"/>
    <mergeCell ref="B24:G24"/>
    <mergeCell ref="B25:G25"/>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2:C2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1" width="2.5"/>
    <col collapsed="false" customWidth="true" hidden="false" outlineLevel="0" max="2" min="2" style="1" width="34"/>
    <col collapsed="false" customWidth="true" hidden="false" outlineLevel="0" max="3" min="3" style="1" width="62"/>
  </cols>
  <sheetData>
    <row r="2" customFormat="false" ht="19.5" hidden="false" customHeight="true" outlineLevel="0" collapsed="false">
      <c r="B2" s="21" t="s">
        <v>604</v>
      </c>
    </row>
    <row r="3" customFormat="false" ht="15" hidden="false" customHeight="true" outlineLevel="0" collapsed="false">
      <c r="B3" s="75" t="s">
        <v>605</v>
      </c>
      <c r="C3" s="75"/>
    </row>
    <row r="5" customFormat="false" ht="15" hidden="false" customHeight="true" outlineLevel="0" collapsed="false">
      <c r="B5" s="11" t="s">
        <v>606</v>
      </c>
      <c r="C5" s="11"/>
    </row>
    <row r="6" customFormat="false" ht="15" hidden="false" customHeight="true" outlineLevel="0" collapsed="false">
      <c r="B6" s="76" t="s">
        <v>607</v>
      </c>
      <c r="C6" s="76" t="s">
        <v>608</v>
      </c>
    </row>
    <row r="7" customFormat="false" ht="27.75" hidden="false" customHeight="true" outlineLevel="0" collapsed="false">
      <c r="B7" s="77" t="s">
        <v>609</v>
      </c>
      <c r="C7" s="27" t="s">
        <v>610</v>
      </c>
    </row>
    <row r="8" customFormat="false" ht="27.75" hidden="false" customHeight="true" outlineLevel="0" collapsed="false">
      <c r="B8" s="77" t="s">
        <v>611</v>
      </c>
      <c r="C8" s="27" t="s">
        <v>612</v>
      </c>
    </row>
    <row r="9" customFormat="false" ht="27.75" hidden="false" customHeight="true" outlineLevel="0" collapsed="false">
      <c r="B9" s="77" t="s">
        <v>613</v>
      </c>
      <c r="C9" s="27" t="s">
        <v>614</v>
      </c>
    </row>
    <row r="10" customFormat="false" ht="27.75" hidden="false" customHeight="true" outlineLevel="0" collapsed="false">
      <c r="B10" s="77" t="s">
        <v>615</v>
      </c>
      <c r="C10" s="27" t="s">
        <v>616</v>
      </c>
    </row>
    <row r="11" customFormat="false" ht="27.75" hidden="false" customHeight="true" outlineLevel="0" collapsed="false">
      <c r="B11" s="77" t="s">
        <v>617</v>
      </c>
      <c r="C11" s="27" t="s">
        <v>618</v>
      </c>
    </row>
    <row r="12" customFormat="false" ht="15.75" hidden="false" customHeight="true" outlineLevel="0" collapsed="false">
      <c r="B12" s="77" t="s">
        <v>619</v>
      </c>
      <c r="C12" s="27" t="s">
        <v>620</v>
      </c>
    </row>
    <row r="13" customFormat="false" ht="27.75" hidden="false" customHeight="true" outlineLevel="0" collapsed="false">
      <c r="B13" s="77" t="s">
        <v>621</v>
      </c>
      <c r="C13" s="27" t="s">
        <v>622</v>
      </c>
    </row>
    <row r="14" customFormat="false" ht="27.75" hidden="false" customHeight="true" outlineLevel="0" collapsed="false">
      <c r="B14" s="77" t="s">
        <v>623</v>
      </c>
      <c r="C14" s="27" t="s">
        <v>624</v>
      </c>
    </row>
    <row r="15" customFormat="false" ht="27.75" hidden="false" customHeight="true" outlineLevel="0" collapsed="false">
      <c r="B15" s="77" t="s">
        <v>625</v>
      </c>
      <c r="C15" s="27" t="s">
        <v>626</v>
      </c>
    </row>
    <row r="16" customFormat="false" ht="27.75" hidden="false" customHeight="true" outlineLevel="0" collapsed="false">
      <c r="B16" s="77" t="s">
        <v>627</v>
      </c>
      <c r="C16" s="27" t="s">
        <v>628</v>
      </c>
    </row>
    <row r="18" customFormat="false" ht="15" hidden="false" customHeight="true" outlineLevel="0" collapsed="false">
      <c r="B18" s="7" t="s">
        <v>629</v>
      </c>
      <c r="C18" s="7"/>
    </row>
    <row r="19" customFormat="false" ht="39.75" hidden="false" customHeight="true" outlineLevel="0" collapsed="false">
      <c r="B19" s="8" t="s">
        <v>630</v>
      </c>
      <c r="C19" s="8"/>
    </row>
    <row r="20" customFormat="false" ht="39.75" hidden="false" customHeight="true" outlineLevel="0" collapsed="false">
      <c r="B20" s="8" t="s">
        <v>631</v>
      </c>
      <c r="C20" s="8"/>
    </row>
    <row r="21" customFormat="false" ht="39.75" hidden="false" customHeight="true" outlineLevel="0" collapsed="false">
      <c r="B21" s="8" t="s">
        <v>632</v>
      </c>
      <c r="C21" s="8"/>
    </row>
    <row r="22" customFormat="false" ht="39.75" hidden="false" customHeight="true" outlineLevel="0" collapsed="false">
      <c r="B22" s="8" t="s">
        <v>633</v>
      </c>
      <c r="C22" s="8"/>
    </row>
    <row r="23" customFormat="false" ht="39.75" hidden="false" customHeight="true" outlineLevel="0" collapsed="false">
      <c r="B23" s="8" t="s">
        <v>634</v>
      </c>
      <c r="C23" s="8"/>
    </row>
    <row r="24" customFormat="false" ht="39.75" hidden="false" customHeight="true" outlineLevel="0" collapsed="false">
      <c r="B24" s="8" t="s">
        <v>635</v>
      </c>
      <c r="C24" s="8"/>
    </row>
    <row r="26" customFormat="false" ht="15" hidden="false" customHeight="true" outlineLevel="0" collapsed="false">
      <c r="B26" s="7" t="s">
        <v>636</v>
      </c>
      <c r="C26" s="7"/>
    </row>
    <row r="27" customFormat="false" ht="55.5" hidden="false" customHeight="true" outlineLevel="0" collapsed="false">
      <c r="B27" s="8" t="s">
        <v>637</v>
      </c>
      <c r="C27" s="8"/>
    </row>
    <row r="29" customFormat="false" ht="42" hidden="false" customHeight="true" outlineLevel="0" collapsed="false">
      <c r="B29" s="78" t="s">
        <v>638</v>
      </c>
      <c r="C29" s="78"/>
    </row>
  </sheetData>
  <mergeCells count="12">
    <mergeCell ref="B3:C3"/>
    <mergeCell ref="B5:C5"/>
    <mergeCell ref="B18:C18"/>
    <mergeCell ref="B19:C19"/>
    <mergeCell ref="B20:C20"/>
    <mergeCell ref="B21:C21"/>
    <mergeCell ref="B22:C22"/>
    <mergeCell ref="B23:C23"/>
    <mergeCell ref="B24:C24"/>
    <mergeCell ref="B26:C26"/>
    <mergeCell ref="B27:C27"/>
    <mergeCell ref="B29:C29"/>
  </mergeCells>
  <printOptions headings="false" gridLines="false" gridLinesSet="true" horizontalCentered="true" verticalCentered="false"/>
  <pageMargins left="0.4" right="0.4" top="0.5" bottom="0.5" header="0.511811023622047" footer="0.511811023622047"/>
  <pageSetup paperSize="9" scale="100" fitToWidth="1" fitToHeight="0"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LibreOffice/26.2.2.2$Linux_X86_64 LibreOffice_project/620$Build-2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2026-05-21T21:20:50Z</dcterms:created>
  <dc:creator>openpyxl</dc:creator>
  <dc:description/>
  <dc:language>en-US</dc:language>
  <cp:lastModifiedBy/>
  <dcterms:modified xsi:type="dcterms:W3CDTF">2026-05-21T22:21:04Z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